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tabRatio="599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K40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</author>
  </authors>
  <commentList>
    <comment ref="J37" authorId="0">
      <text>
        <r>
          <rPr>
            <b/>
            <sz val="8"/>
            <rFont val="Tahoma"/>
            <family val="0"/>
          </rPr>
          <t>P4: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<sst xmlns="http://schemas.openxmlformats.org/spreadsheetml/2006/main" count="162" uniqueCount="72">
  <si>
    <t>LESS</t>
  </si>
  <si>
    <t>RENT PAID EXCEES OF 10% OF SALARY</t>
  </si>
  <si>
    <t>50% (METRO) OF SALARY OR 40 % FOR OTHERS</t>
  </si>
  <si>
    <t>INCOME FROM HOUSE PROPERTY</t>
  </si>
  <si>
    <t>GROSS ANNUAL VALUE</t>
  </si>
  <si>
    <t>ADD</t>
  </si>
  <si>
    <t>ANY OTHER INCOME</t>
  </si>
  <si>
    <t>GROSS TOTAL INCOME</t>
  </si>
  <si>
    <t>DEDUCTION UNDER CHAPTER VI-A</t>
  </si>
  <si>
    <t>PF</t>
  </si>
  <si>
    <t>GRINS</t>
  </si>
  <si>
    <t>INSURANCE</t>
  </si>
  <si>
    <t>PENSION FUND</t>
  </si>
  <si>
    <t>TUTION FEES</t>
  </si>
  <si>
    <t>HBA PRINCIPAL</t>
  </si>
  <si>
    <t>OTHERS(IF ANY)</t>
  </si>
  <si>
    <t>MEDICAL INSURANCE U/S.80 D</t>
  </si>
  <si>
    <t>OTHERS Rs. 15000</t>
  </si>
  <si>
    <t>U/S.80E(INT ON EDU LOAN</t>
  </si>
  <si>
    <t>U/S.80 G DONATIONS</t>
  </si>
  <si>
    <t>TAXABLE INCOME</t>
  </si>
  <si>
    <t xml:space="preserve">RESTRICTED TO </t>
  </si>
  <si>
    <t>INCOME TAX ON TAXABLE INCOME</t>
  </si>
  <si>
    <t>TAXABLE GROSS SALARY  INCOME</t>
  </si>
  <si>
    <t xml:space="preserve">      O</t>
  </si>
  <si>
    <t xml:space="preserve">      </t>
  </si>
  <si>
    <t>ORGANISATION:</t>
  </si>
  <si>
    <t>FILL THE</t>
  </si>
  <si>
    <t>CELLS</t>
  </si>
  <si>
    <t>CLICK HERE</t>
  </si>
  <si>
    <t>ACTUAL HRA RECEIVED</t>
  </si>
  <si>
    <t>PROFESSIONAL TAX</t>
  </si>
  <si>
    <t>FOR Sr.CITIZEN Rs. 20000</t>
  </si>
  <si>
    <t xml:space="preserve">      ADD:</t>
  </si>
  <si>
    <t>IF BELOW AGE 65 MALE WRITE 1, IF FEMALE BELOW AGE 65  WRITE 2, ABOVE 65 (Sr CITIZEN )WRITE 3 HERE</t>
  </si>
  <si>
    <t>ADD:</t>
  </si>
  <si>
    <t xml:space="preserve">                                      TOTAL TAX PAYABLE                                        Rs.</t>
  </si>
  <si>
    <t xml:space="preserve">                                         TAX ON TAXABLE INCOME                                 Rs.</t>
  </si>
  <si>
    <t>DESIGNATION:</t>
  </si>
  <si>
    <t>for men below 65 years</t>
  </si>
  <si>
    <t xml:space="preserve">Upto </t>
  </si>
  <si>
    <t>next</t>
  </si>
  <si>
    <t>above</t>
  </si>
  <si>
    <t>female</t>
  </si>
  <si>
    <t>upto</t>
  </si>
  <si>
    <t>Sr Citizen</t>
  </si>
  <si>
    <t>U/S.80GG:HOUSE RENT PAID IF NO HRA(declaration Form 10BA)</t>
  </si>
  <si>
    <t xml:space="preserve">                                  WITHOUT ARREARS</t>
  </si>
  <si>
    <t>INCOME TAX CALCULATION FOR THE AY 2008-09(FY2007-08) IN R/0.Shri./Smt.</t>
  </si>
  <si>
    <t>LESS:INT ON HBA</t>
  </si>
  <si>
    <t xml:space="preserve">       O</t>
  </si>
  <si>
    <t>S.C ON TOTAL INCOME EXCEEING Rs.1000000@ 10%</t>
  </si>
  <si>
    <t>TRANSPORT ALLOWANCE MAXIMUm OF   Rs.</t>
  </si>
  <si>
    <t>EDU&amp;SEC HIG EDU CESS @ 3%</t>
  </si>
  <si>
    <t xml:space="preserve"> ARREARS</t>
  </si>
  <si>
    <t>FOR TAX ON ARREARS CLICK SHEET 2</t>
  </si>
  <si>
    <t>TOTAL</t>
  </si>
  <si>
    <t>ADDITIONAL GPF, ( IF ANY)</t>
  </si>
  <si>
    <t>FULLY EXEMPTED</t>
  </si>
  <si>
    <t>HALF EXEMPTED</t>
  </si>
  <si>
    <t>PAN NO:</t>
  </si>
  <si>
    <t>PLEASE</t>
  </si>
  <si>
    <t>HRA U/S. 10(13A) &amp; RULE 2A (THE LEAST OF THE FOLLOWINGS;)</t>
  </si>
  <si>
    <r>
      <t xml:space="preserve"> </t>
    </r>
    <r>
      <rPr>
        <b/>
        <i/>
        <sz val="8"/>
        <color indexed="8"/>
        <rFont val="Arial"/>
        <family val="2"/>
      </rPr>
      <t>RENT PAID IN EXCESS OF 10% OF TOTAL INCOME SUBJECT TO A CEILING OF 25% THEREOF OR Rs.2,000 PER MONTH</t>
    </r>
  </si>
  <si>
    <t>u/S.80 u BLIND/MRP/PH Rs.50000 for mild &amp; Rs.75000 for severe</t>
  </si>
  <si>
    <t>INCOME TAX CALCULATION OF MALE &amp; FEMALE BELOW THE AGE OF 65 YEARS</t>
  </si>
  <si>
    <t>AT THE RATE OF 0% ON FIRST</t>
  </si>
  <si>
    <t>AT THE RATE OF 10% ON NEXT</t>
  </si>
  <si>
    <t>AT THE RATE OF 20% ON NEXT</t>
  </si>
  <si>
    <t>AT THE RATE OF 30% ON BALANCE</t>
  </si>
  <si>
    <t>INCOME TAX CALCULATION OF SENIOR CITIZEN ABOVE THE AGE OF 65 YEARS</t>
  </si>
  <si>
    <t>INCOME TAX CALCULATION  WITH ARREARS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</si>
</sst>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i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3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 applyProtection="1">
      <alignment/>
      <protection hidden="1" locked="0"/>
    </xf>
    <xf numFmtId="0" fontId="10" fillId="2" borderId="0" xfId="0" applyFont="1" applyFill="1" applyAlignment="1" applyProtection="1">
      <alignment/>
      <protection hidden="1" locked="0"/>
    </xf>
    <xf numFmtId="0" fontId="10" fillId="2" borderId="0" xfId="0" applyFont="1" applyFill="1" applyAlignment="1" applyProtection="1">
      <alignment horizontal="center"/>
      <protection hidden="1" locked="0"/>
    </xf>
    <xf numFmtId="0" fontId="13" fillId="2" borderId="0" xfId="0" applyFont="1" applyFill="1" applyAlignment="1" applyProtection="1">
      <alignment/>
      <protection hidden="1" locked="0"/>
    </xf>
    <xf numFmtId="0" fontId="6" fillId="2" borderId="1" xfId="0" applyFont="1" applyFill="1" applyBorder="1" applyAlignment="1" applyProtection="1">
      <alignment/>
      <protection hidden="1"/>
    </xf>
    <xf numFmtId="1" fontId="6" fillId="2" borderId="1" xfId="0" applyNumberFormat="1" applyFont="1" applyFill="1" applyBorder="1" applyAlignment="1" applyProtection="1">
      <alignment/>
      <protection hidden="1"/>
    </xf>
    <xf numFmtId="3" fontId="7" fillId="2" borderId="2" xfId="0" applyNumberFormat="1" applyFont="1" applyFill="1" applyBorder="1" applyAlignment="1" applyProtection="1">
      <alignment/>
      <protection locked="0"/>
    </xf>
    <xf numFmtId="3" fontId="8" fillId="2" borderId="3" xfId="0" applyNumberFormat="1" applyFont="1" applyFill="1" applyBorder="1" applyAlignment="1" applyProtection="1">
      <alignment/>
      <protection hidden="1"/>
    </xf>
    <xf numFmtId="3" fontId="9" fillId="2" borderId="4" xfId="0" applyNumberFormat="1" applyFont="1" applyFill="1" applyBorder="1" applyAlignment="1" applyProtection="1">
      <alignment/>
      <protection hidden="1"/>
    </xf>
    <xf numFmtId="3" fontId="7" fillId="2" borderId="5" xfId="0" applyNumberFormat="1" applyFont="1" applyFill="1" applyBorder="1" applyAlignment="1" applyProtection="1">
      <alignment/>
      <protection hidden="1"/>
    </xf>
    <xf numFmtId="3" fontId="7" fillId="2" borderId="5" xfId="0" applyNumberFormat="1" applyFont="1" applyFill="1" applyBorder="1" applyAlignment="1" applyProtection="1">
      <alignment/>
      <protection hidden="1"/>
    </xf>
    <xf numFmtId="3" fontId="7" fillId="2" borderId="3" xfId="0" applyNumberFormat="1" applyFont="1" applyFill="1" applyBorder="1" applyAlignment="1" applyProtection="1">
      <alignment/>
      <protection hidden="1" locked="0"/>
    </xf>
    <xf numFmtId="3" fontId="15" fillId="2" borderId="6" xfId="0" applyNumberFormat="1" applyFont="1" applyFill="1" applyBorder="1" applyAlignment="1" applyProtection="1">
      <alignment horizontal="center"/>
      <protection hidden="1"/>
    </xf>
    <xf numFmtId="3" fontId="7" fillId="2" borderId="3" xfId="0" applyNumberFormat="1" applyFont="1" applyFill="1" applyBorder="1" applyAlignment="1" applyProtection="1">
      <alignment horizontal="center"/>
      <protection hidden="1"/>
    </xf>
    <xf numFmtId="3" fontId="9" fillId="2" borderId="4" xfId="0" applyNumberFormat="1" applyFont="1" applyFill="1" applyBorder="1" applyAlignment="1" applyProtection="1">
      <alignment/>
      <protection hidden="1"/>
    </xf>
    <xf numFmtId="3" fontId="8" fillId="2" borderId="5" xfId="0" applyNumberFormat="1" applyFont="1" applyFill="1" applyBorder="1" applyAlignment="1" applyProtection="1">
      <alignment/>
      <protection hidden="1"/>
    </xf>
    <xf numFmtId="3" fontId="8" fillId="2" borderId="3" xfId="0" applyNumberFormat="1" applyFont="1" applyFill="1" applyBorder="1" applyAlignment="1" applyProtection="1">
      <alignment/>
      <protection hidden="1" locked="0"/>
    </xf>
    <xf numFmtId="3" fontId="15" fillId="2" borderId="7" xfId="0" applyNumberFormat="1" applyFont="1" applyFill="1" applyBorder="1" applyAlignment="1" applyProtection="1">
      <alignment horizontal="center"/>
      <protection hidden="1"/>
    </xf>
    <xf numFmtId="3" fontId="8" fillId="2" borderId="2" xfId="0" applyNumberFormat="1" applyFont="1" applyFill="1" applyBorder="1" applyAlignment="1" applyProtection="1">
      <alignment/>
      <protection hidden="1"/>
    </xf>
    <xf numFmtId="3" fontId="8" fillId="2" borderId="8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 horizontal="center"/>
      <protection hidden="1"/>
    </xf>
    <xf numFmtId="3" fontId="7" fillId="2" borderId="4" xfId="0" applyNumberFormat="1" applyFont="1" applyFill="1" applyBorder="1" applyAlignment="1" applyProtection="1">
      <alignment/>
      <protection hidden="1"/>
    </xf>
    <xf numFmtId="3" fontId="8" fillId="2" borderId="6" xfId="0" applyNumberFormat="1" applyFont="1" applyFill="1" applyBorder="1" applyAlignment="1" applyProtection="1">
      <alignment/>
      <protection hidden="1"/>
    </xf>
    <xf numFmtId="3" fontId="9" fillId="2" borderId="1" xfId="0" applyNumberFormat="1" applyFont="1" applyFill="1" applyBorder="1" applyAlignment="1" applyProtection="1">
      <alignment/>
      <protection hidden="1"/>
    </xf>
    <xf numFmtId="3" fontId="8" fillId="2" borderId="7" xfId="0" applyNumberFormat="1" applyFont="1" applyFill="1" applyBorder="1" applyAlignment="1" applyProtection="1">
      <alignment/>
      <protection hidden="1"/>
    </xf>
    <xf numFmtId="3" fontId="7" fillId="2" borderId="9" xfId="0" applyNumberFormat="1" applyFont="1" applyFill="1" applyBorder="1" applyAlignment="1" applyProtection="1">
      <alignment/>
      <protection hidden="1"/>
    </xf>
    <xf numFmtId="3" fontId="8" fillId="2" borderId="9" xfId="0" applyNumberFormat="1" applyFont="1" applyFill="1" applyBorder="1" applyAlignment="1" applyProtection="1">
      <alignment/>
      <protection hidden="1"/>
    </xf>
    <xf numFmtId="3" fontId="8" fillId="2" borderId="10" xfId="0" applyNumberFormat="1" applyFont="1" applyFill="1" applyBorder="1" applyAlignment="1" applyProtection="1">
      <alignment/>
      <protection hidden="1"/>
    </xf>
    <xf numFmtId="3" fontId="8" fillId="2" borderId="1" xfId="0" applyNumberFormat="1" applyFont="1" applyFill="1" applyBorder="1" applyAlignment="1" applyProtection="1">
      <alignment/>
      <protection hidden="1"/>
    </xf>
    <xf numFmtId="3" fontId="9" fillId="2" borderId="5" xfId="0" applyNumberFormat="1" applyFont="1" applyFill="1" applyBorder="1" applyAlignment="1" applyProtection="1">
      <alignment/>
      <protection hidden="1"/>
    </xf>
    <xf numFmtId="3" fontId="3" fillId="2" borderId="5" xfId="0" applyNumberFormat="1" applyFont="1" applyFill="1" applyBorder="1" applyAlignment="1" applyProtection="1">
      <alignment/>
      <protection hidden="1"/>
    </xf>
    <xf numFmtId="3" fontId="7" fillId="2" borderId="3" xfId="0" applyNumberFormat="1" applyFont="1" applyFill="1" applyBorder="1" applyAlignment="1" applyProtection="1">
      <alignment/>
      <protection hidden="1"/>
    </xf>
    <xf numFmtId="3" fontId="7" fillId="2" borderId="6" xfId="0" applyNumberFormat="1" applyFont="1" applyFill="1" applyBorder="1" applyAlignment="1" applyProtection="1">
      <alignment horizontal="center"/>
      <protection hidden="1"/>
    </xf>
    <xf numFmtId="3" fontId="8" fillId="2" borderId="0" xfId="0" applyNumberFormat="1" applyFont="1" applyFill="1" applyBorder="1" applyAlignment="1" applyProtection="1">
      <alignment/>
      <protection hidden="1"/>
    </xf>
    <xf numFmtId="3" fontId="8" fillId="2" borderId="11" xfId="0" applyNumberFormat="1" applyFont="1" applyFill="1" applyBorder="1" applyAlignment="1" applyProtection="1">
      <alignment/>
      <protection hidden="1"/>
    </xf>
    <xf numFmtId="3" fontId="7" fillId="2" borderId="12" xfId="0" applyNumberFormat="1" applyFont="1" applyFill="1" applyBorder="1" applyAlignment="1" applyProtection="1">
      <alignment/>
      <protection hidden="1"/>
    </xf>
    <xf numFmtId="3" fontId="8" fillId="2" borderId="12" xfId="0" applyNumberFormat="1" applyFont="1" applyFill="1" applyBorder="1" applyAlignment="1" applyProtection="1">
      <alignment/>
      <protection hidden="1"/>
    </xf>
    <xf numFmtId="3" fontId="8" fillId="2" borderId="13" xfId="0" applyNumberFormat="1" applyFont="1" applyFill="1" applyBorder="1" applyAlignment="1" applyProtection="1">
      <alignment/>
      <protection hidden="1"/>
    </xf>
    <xf numFmtId="3" fontId="18" fillId="2" borderId="5" xfId="0" applyNumberFormat="1" applyFont="1" applyFill="1" applyBorder="1" applyAlignment="1" applyProtection="1">
      <alignment/>
      <protection hidden="1"/>
    </xf>
    <xf numFmtId="3" fontId="6" fillId="2" borderId="5" xfId="0" applyNumberFormat="1" applyFont="1" applyFill="1" applyBorder="1" applyAlignment="1" applyProtection="1">
      <alignment/>
      <protection hidden="1"/>
    </xf>
    <xf numFmtId="3" fontId="7" fillId="2" borderId="3" xfId="0" applyNumberFormat="1" applyFont="1" applyFill="1" applyBorder="1" applyAlignment="1" applyProtection="1">
      <alignment horizontal="right"/>
      <protection hidden="1"/>
    </xf>
    <xf numFmtId="3" fontId="7" fillId="2" borderId="7" xfId="0" applyNumberFormat="1" applyFont="1" applyFill="1" applyBorder="1" applyAlignment="1" applyProtection="1">
      <alignment horizontal="center"/>
      <protection hidden="1"/>
    </xf>
    <xf numFmtId="3" fontId="7" fillId="2" borderId="14" xfId="0" applyNumberFormat="1" applyFont="1" applyFill="1" applyBorder="1" applyAlignment="1" applyProtection="1">
      <alignment/>
      <protection hidden="1"/>
    </xf>
    <xf numFmtId="3" fontId="7" fillId="2" borderId="15" xfId="0" applyNumberFormat="1" applyFont="1" applyFill="1" applyBorder="1" applyAlignment="1" applyProtection="1">
      <alignment/>
      <protection hidden="1"/>
    </xf>
    <xf numFmtId="3" fontId="7" fillId="2" borderId="2" xfId="0" applyNumberFormat="1" applyFont="1" applyFill="1" applyBorder="1" applyAlignment="1" applyProtection="1">
      <alignment/>
      <protection hidden="1"/>
    </xf>
    <xf numFmtId="3" fontId="8" fillId="2" borderId="14" xfId="0" applyNumberFormat="1" applyFont="1" applyFill="1" applyBorder="1" applyAlignment="1" applyProtection="1">
      <alignment/>
      <protection hidden="1"/>
    </xf>
    <xf numFmtId="3" fontId="7" fillId="2" borderId="12" xfId="0" applyNumberFormat="1" applyFont="1" applyFill="1" applyBorder="1" applyAlignment="1" applyProtection="1">
      <alignment/>
      <protection hidden="1"/>
    </xf>
    <xf numFmtId="3" fontId="11" fillId="2" borderId="16" xfId="0" applyNumberFormat="1" applyFont="1" applyFill="1" applyBorder="1" applyAlignment="1" applyProtection="1">
      <alignment/>
      <protection hidden="1"/>
    </xf>
    <xf numFmtId="3" fontId="16" fillId="2" borderId="3" xfId="0" applyNumberFormat="1" applyFont="1" applyFill="1" applyBorder="1" applyAlignment="1" applyProtection="1">
      <alignment/>
      <protection hidden="1"/>
    </xf>
    <xf numFmtId="3" fontId="8" fillId="2" borderId="17" xfId="0" applyNumberFormat="1" applyFont="1" applyFill="1" applyBorder="1" applyAlignment="1" applyProtection="1">
      <alignment/>
      <protection hidden="1"/>
    </xf>
    <xf numFmtId="3" fontId="8" fillId="2" borderId="18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 horizontal="center"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3" fontId="6" fillId="2" borderId="19" xfId="0" applyNumberFormat="1" applyFont="1" applyFill="1" applyBorder="1" applyAlignment="1" applyProtection="1">
      <alignment/>
      <protection hidden="1"/>
    </xf>
    <xf numFmtId="3" fontId="1" fillId="2" borderId="11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/>
      <protection hidden="1"/>
    </xf>
    <xf numFmtId="3" fontId="6" fillId="2" borderId="17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 horizontal="left"/>
      <protection hidden="1"/>
    </xf>
    <xf numFmtId="3" fontId="7" fillId="2" borderId="20" xfId="0" applyNumberFormat="1" applyFont="1" applyFill="1" applyBorder="1" applyAlignment="1" applyProtection="1">
      <alignment horizontal="right"/>
      <protection hidden="1"/>
    </xf>
    <xf numFmtId="3" fontId="6" fillId="2" borderId="21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7" fillId="2" borderId="20" xfId="0" applyNumberFormat="1" applyFont="1" applyFill="1" applyBorder="1" applyAlignment="1" applyProtection="1">
      <alignment/>
      <protection hidden="1"/>
    </xf>
    <xf numFmtId="3" fontId="3" fillId="2" borderId="21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/>
      <protection hidden="1"/>
    </xf>
    <xf numFmtId="3" fontId="7" fillId="2" borderId="20" xfId="0" applyNumberFormat="1" applyFont="1" applyFill="1" applyBorder="1" applyAlignment="1" applyProtection="1">
      <alignment/>
      <protection hidden="1"/>
    </xf>
    <xf numFmtId="3" fontId="18" fillId="2" borderId="21" xfId="0" applyNumberFormat="1" applyFont="1" applyFill="1" applyBorder="1" applyAlignment="1" applyProtection="1">
      <alignment horizontal="right"/>
      <protection hidden="1"/>
    </xf>
    <xf numFmtId="3" fontId="20" fillId="2" borderId="11" xfId="0" applyNumberFormat="1" applyFont="1" applyFill="1" applyBorder="1" applyAlignment="1" applyProtection="1">
      <alignment/>
      <protection hidden="1"/>
    </xf>
    <xf numFmtId="3" fontId="18" fillId="2" borderId="11" xfId="0" applyNumberFormat="1" applyFont="1" applyFill="1" applyBorder="1" applyAlignment="1" applyProtection="1">
      <alignment/>
      <protection hidden="1"/>
    </xf>
    <xf numFmtId="3" fontId="8" fillId="2" borderId="17" xfId="0" applyNumberFormat="1" applyFont="1" applyFill="1" applyBorder="1" applyAlignment="1" applyProtection="1">
      <alignment/>
      <protection hidden="1"/>
    </xf>
    <xf numFmtId="3" fontId="18" fillId="2" borderId="21" xfId="0" applyNumberFormat="1" applyFont="1" applyFill="1" applyBorder="1" applyAlignment="1" applyProtection="1">
      <alignment horizontal="center"/>
      <protection hidden="1"/>
    </xf>
    <xf numFmtId="3" fontId="18" fillId="2" borderId="11" xfId="0" applyNumberFormat="1" applyFont="1" applyFill="1" applyBorder="1" applyAlignment="1" applyProtection="1">
      <alignment/>
      <protection hidden="1"/>
    </xf>
    <xf numFmtId="3" fontId="8" fillId="2" borderId="1" xfId="0" applyNumberFormat="1" applyFont="1" applyFill="1" applyBorder="1" applyAlignment="1" applyProtection="1">
      <alignment/>
      <protection hidden="1"/>
    </xf>
    <xf numFmtId="3" fontId="8" fillId="2" borderId="11" xfId="0" applyNumberFormat="1" applyFont="1" applyFill="1" applyBorder="1" applyAlignment="1" applyProtection="1">
      <alignment/>
      <protection hidden="1"/>
    </xf>
    <xf numFmtId="3" fontId="20" fillId="2" borderId="18" xfId="0" applyNumberFormat="1" applyFont="1" applyFill="1" applyBorder="1" applyAlignment="1" applyProtection="1">
      <alignment/>
      <protection hidden="1"/>
    </xf>
    <xf numFmtId="3" fontId="7" fillId="2" borderId="17" xfId="0" applyNumberFormat="1" applyFont="1" applyFill="1" applyBorder="1" applyAlignment="1" applyProtection="1">
      <alignment horizontal="center"/>
      <protection hidden="1"/>
    </xf>
    <xf numFmtId="3" fontId="11" fillId="2" borderId="11" xfId="0" applyNumberFormat="1" applyFont="1" applyFill="1" applyBorder="1" applyAlignment="1" applyProtection="1">
      <alignment horizontal="center"/>
      <protection hidden="1"/>
    </xf>
    <xf numFmtId="3" fontId="7" fillId="2" borderId="17" xfId="0" applyNumberFormat="1" applyFont="1" applyFill="1" applyBorder="1" applyAlignment="1" applyProtection="1">
      <alignment horizontal="right"/>
      <protection hidden="1"/>
    </xf>
    <xf numFmtId="3" fontId="6" fillId="2" borderId="22" xfId="0" applyNumberFormat="1" applyFont="1" applyFill="1" applyBorder="1" applyAlignment="1" applyProtection="1">
      <alignment/>
      <protection hidden="1"/>
    </xf>
    <xf numFmtId="3" fontId="7" fillId="2" borderId="19" xfId="0" applyNumberFormat="1" applyFont="1" applyFill="1" applyBorder="1" applyAlignment="1" applyProtection="1">
      <alignment horizontal="center"/>
      <protection hidden="1"/>
    </xf>
    <xf numFmtId="3" fontId="8" fillId="2" borderId="19" xfId="0" applyNumberFormat="1" applyFont="1" applyFill="1" applyBorder="1" applyAlignment="1" applyProtection="1">
      <alignment/>
      <protection hidden="1"/>
    </xf>
    <xf numFmtId="3" fontId="7" fillId="2" borderId="19" xfId="0" applyNumberFormat="1" applyFont="1" applyFill="1" applyBorder="1" applyAlignment="1" applyProtection="1">
      <alignment/>
      <protection hidden="1"/>
    </xf>
    <xf numFmtId="3" fontId="6" fillId="2" borderId="1" xfId="0" applyNumberFormat="1" applyFont="1" applyFill="1" applyBorder="1" applyAlignment="1" applyProtection="1">
      <alignment/>
      <protection hidden="1"/>
    </xf>
    <xf numFmtId="3" fontId="8" fillId="2" borderId="23" xfId="0" applyNumberFormat="1" applyFont="1" applyFill="1" applyBorder="1" applyAlignment="1" applyProtection="1">
      <alignment/>
      <protection hidden="1"/>
    </xf>
    <xf numFmtId="3" fontId="11" fillId="2" borderId="24" xfId="0" applyNumberFormat="1" applyFont="1" applyFill="1" applyBorder="1" applyAlignment="1" applyProtection="1">
      <alignment/>
      <protection hidden="1"/>
    </xf>
    <xf numFmtId="3" fontId="7" fillId="3" borderId="4" xfId="0" applyNumberFormat="1" applyFont="1" applyFill="1" applyBorder="1" applyAlignment="1" applyProtection="1">
      <alignment/>
      <protection locked="0"/>
    </xf>
    <xf numFmtId="3" fontId="7" fillId="3" borderId="5" xfId="0" applyNumberFormat="1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 locked="0"/>
    </xf>
    <xf numFmtId="3" fontId="9" fillId="3" borderId="5" xfId="0" applyNumberFormat="1" applyFont="1" applyFill="1" applyBorder="1" applyAlignment="1" applyProtection="1">
      <alignment/>
      <protection locked="0"/>
    </xf>
    <xf numFmtId="3" fontId="6" fillId="4" borderId="2" xfId="0" applyNumberFormat="1" applyFon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horizontal="right"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3" fontId="7" fillId="2" borderId="0" xfId="0" applyNumberFormat="1" applyFont="1" applyFill="1" applyBorder="1" applyAlignment="1" applyProtection="1">
      <alignment horizontal="center"/>
      <protection hidden="1"/>
    </xf>
    <xf numFmtId="3" fontId="18" fillId="3" borderId="3" xfId="0" applyNumberFormat="1" applyFont="1" applyFill="1" applyBorder="1" applyAlignment="1" applyProtection="1">
      <alignment horizontal="center"/>
      <protection hidden="1"/>
    </xf>
    <xf numFmtId="3" fontId="6" fillId="4" borderId="5" xfId="0" applyNumberFormat="1" applyFont="1" applyFill="1" applyBorder="1" applyAlignment="1" applyProtection="1">
      <alignment/>
      <protection locked="0"/>
    </xf>
    <xf numFmtId="3" fontId="6" fillId="4" borderId="3" xfId="0" applyNumberFormat="1" applyFont="1" applyFill="1" applyBorder="1" applyAlignment="1" applyProtection="1">
      <alignment/>
      <protection locked="0"/>
    </xf>
    <xf numFmtId="3" fontId="15" fillId="3" borderId="6" xfId="0" applyNumberFormat="1" applyFont="1" applyFill="1" applyBorder="1" applyAlignment="1" applyProtection="1">
      <alignment horizontal="center"/>
      <protection hidden="1"/>
    </xf>
    <xf numFmtId="3" fontId="3" fillId="4" borderId="5" xfId="0" applyNumberFormat="1" applyFont="1" applyFill="1" applyBorder="1" applyAlignment="1" applyProtection="1">
      <alignment/>
      <protection locked="0"/>
    </xf>
    <xf numFmtId="3" fontId="15" fillId="3" borderId="7" xfId="0" applyNumberFormat="1" applyFont="1" applyFill="1" applyBorder="1" applyAlignment="1" applyProtection="1">
      <alignment horizontal="center"/>
      <protection hidden="1"/>
    </xf>
    <xf numFmtId="3" fontId="3" fillId="4" borderId="0" xfId="0" applyNumberFormat="1" applyFont="1" applyFill="1" applyBorder="1" applyAlignment="1" applyProtection="1">
      <alignment/>
      <protection locked="0"/>
    </xf>
    <xf numFmtId="3" fontId="6" fillId="4" borderId="13" xfId="0" applyNumberFormat="1" applyFont="1" applyFill="1" applyBorder="1" applyAlignment="1" applyProtection="1">
      <alignment/>
      <protection locked="0"/>
    </xf>
    <xf numFmtId="3" fontId="6" fillId="4" borderId="1" xfId="0" applyNumberFormat="1" applyFont="1" applyFill="1" applyBorder="1" applyAlignment="1" applyProtection="1">
      <alignment/>
      <protection locked="0"/>
    </xf>
    <xf numFmtId="3" fontId="6" fillId="4" borderId="2" xfId="0" applyNumberFormat="1" applyFon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/>
      <protection locked="0"/>
    </xf>
    <xf numFmtId="3" fontId="8" fillId="2" borderId="5" xfId="0" applyNumberFormat="1" applyFont="1" applyFill="1" applyBorder="1" applyAlignment="1" applyProtection="1">
      <alignment/>
      <protection locked="0"/>
    </xf>
    <xf numFmtId="3" fontId="18" fillId="3" borderId="5" xfId="0" applyNumberFormat="1" applyFont="1" applyFill="1" applyBorder="1" applyAlignment="1" applyProtection="1">
      <alignment/>
      <protection hidden="1"/>
    </xf>
    <xf numFmtId="3" fontId="3" fillId="4" borderId="12" xfId="0" applyNumberFormat="1" applyFont="1" applyFill="1" applyBorder="1" applyAlignment="1" applyProtection="1">
      <alignment/>
      <protection locked="0"/>
    </xf>
    <xf numFmtId="3" fontId="3" fillId="4" borderId="9" xfId="0" applyNumberFormat="1" applyFont="1" applyFill="1" applyBorder="1" applyAlignment="1" applyProtection="1">
      <alignment/>
      <protection locked="0"/>
    </xf>
    <xf numFmtId="3" fontId="9" fillId="2" borderId="12" xfId="0" applyNumberFormat="1" applyFont="1" applyFill="1" applyBorder="1" applyAlignment="1" applyProtection="1">
      <alignment/>
      <protection hidden="1"/>
    </xf>
    <xf numFmtId="3" fontId="7" fillId="2" borderId="6" xfId="0" applyNumberFormat="1" applyFont="1" applyFill="1" applyBorder="1" applyAlignment="1" applyProtection="1">
      <alignment/>
      <protection hidden="1"/>
    </xf>
    <xf numFmtId="3" fontId="16" fillId="3" borderId="3" xfId="0" applyNumberFormat="1" applyFont="1" applyFill="1" applyBorder="1" applyAlignment="1" applyProtection="1">
      <alignment/>
      <protection hidden="1"/>
    </xf>
    <xf numFmtId="3" fontId="7" fillId="2" borderId="11" xfId="0" applyNumberFormat="1" applyFont="1" applyFill="1" applyBorder="1" applyAlignment="1" applyProtection="1">
      <alignment horizontal="right"/>
      <protection hidden="1"/>
    </xf>
    <xf numFmtId="3" fontId="3" fillId="2" borderId="11" xfId="0" applyNumberFormat="1" applyFont="1" applyFill="1" applyBorder="1" applyAlignment="1" applyProtection="1">
      <alignment/>
      <protection hidden="1"/>
    </xf>
    <xf numFmtId="3" fontId="18" fillId="2" borderId="11" xfId="0" applyNumberFormat="1" applyFont="1" applyFill="1" applyBorder="1" applyAlignment="1" applyProtection="1">
      <alignment horizontal="right"/>
      <protection hidden="1"/>
    </xf>
    <xf numFmtId="3" fontId="18" fillId="2" borderId="11" xfId="0" applyNumberFormat="1" applyFont="1" applyFill="1" applyBorder="1" applyAlignment="1" applyProtection="1">
      <alignment horizontal="center"/>
      <protection hidden="1"/>
    </xf>
    <xf numFmtId="3" fontId="11" fillId="2" borderId="11" xfId="0" applyNumberFormat="1" applyFont="1" applyFill="1" applyBorder="1" applyAlignment="1" applyProtection="1">
      <alignment/>
      <protection hidden="1"/>
    </xf>
    <xf numFmtId="3" fontId="12" fillId="2" borderId="25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 applyProtection="1">
      <alignment horizontal="right"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7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7" xfId="0" applyNumberFormat="1" applyFont="1" applyFill="1" applyBorder="1" applyAlignment="1" applyProtection="1">
      <alignment/>
      <protection hidden="1"/>
    </xf>
    <xf numFmtId="3" fontId="6" fillId="2" borderId="11" xfId="0" applyNumberFormat="1" applyFont="1" applyFill="1" applyBorder="1" applyAlignment="1" applyProtection="1">
      <alignment horizontal="right"/>
      <protection hidden="1"/>
    </xf>
    <xf numFmtId="3" fontId="7" fillId="5" borderId="4" xfId="0" applyNumberFormat="1" applyFont="1" applyFill="1" applyBorder="1" applyAlignment="1" applyProtection="1">
      <alignment horizontal="center"/>
      <protection locked="0"/>
    </xf>
    <xf numFmtId="3" fontId="7" fillId="5" borderId="5" xfId="0" applyNumberFormat="1" applyFont="1" applyFill="1" applyBorder="1" applyAlignment="1" applyProtection="1">
      <alignment horizontal="center"/>
      <protection locked="0"/>
    </xf>
    <xf numFmtId="3" fontId="7" fillId="5" borderId="2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/>
      <protection hidden="1"/>
    </xf>
    <xf numFmtId="3" fontId="11" fillId="2" borderId="26" xfId="0" applyNumberFormat="1" applyFont="1" applyFill="1" applyBorder="1" applyAlignment="1" applyProtection="1">
      <alignment horizontal="center"/>
      <protection hidden="1"/>
    </xf>
    <xf numFmtId="3" fontId="7" fillId="5" borderId="4" xfId="0" applyNumberFormat="1" applyFont="1" applyFill="1" applyBorder="1" applyAlignment="1" applyProtection="1">
      <alignment/>
      <protection locked="0"/>
    </xf>
    <xf numFmtId="3" fontId="7" fillId="5" borderId="5" xfId="0" applyNumberFormat="1" applyFont="1" applyFill="1" applyBorder="1" applyAlignment="1" applyProtection="1">
      <alignment/>
      <protection locked="0"/>
    </xf>
    <xf numFmtId="3" fontId="7" fillId="5" borderId="2" xfId="0" applyNumberFormat="1" applyFont="1" applyFill="1" applyBorder="1" applyAlignment="1" applyProtection="1">
      <alignment/>
      <protection locked="0"/>
    </xf>
    <xf numFmtId="3" fontId="7" fillId="5" borderId="4" xfId="0" applyNumberFormat="1" applyFont="1" applyFill="1" applyBorder="1" applyAlignment="1" applyProtection="1">
      <alignment horizontal="left"/>
      <protection locked="0"/>
    </xf>
    <xf numFmtId="3" fontId="7" fillId="5" borderId="5" xfId="0" applyNumberFormat="1" applyFont="1" applyFill="1" applyBorder="1" applyAlignment="1" applyProtection="1">
      <alignment horizontal="left"/>
      <protection locked="0"/>
    </xf>
    <xf numFmtId="3" fontId="7" fillId="2" borderId="4" xfId="0" applyNumberFormat="1" applyFont="1" applyFill="1" applyBorder="1" applyAlignment="1" applyProtection="1">
      <alignment horizontal="center"/>
      <protection hidden="1"/>
    </xf>
    <xf numFmtId="3" fontId="7" fillId="2" borderId="5" xfId="0" applyNumberFormat="1" applyFont="1" applyFill="1" applyBorder="1" applyAlignment="1" applyProtection="1">
      <alignment horizontal="center"/>
      <protection hidden="1"/>
    </xf>
    <xf numFmtId="3" fontId="7" fillId="2" borderId="2" xfId="0" applyNumberFormat="1" applyFont="1" applyFill="1" applyBorder="1" applyAlignment="1" applyProtection="1">
      <alignment horizontal="center"/>
      <protection hidden="1"/>
    </xf>
    <xf numFmtId="3" fontId="8" fillId="2" borderId="15" xfId="0" applyNumberFormat="1" applyFont="1" applyFill="1" applyBorder="1" applyAlignment="1" applyProtection="1">
      <alignment shrinkToFit="1"/>
      <protection hidden="1"/>
    </xf>
    <xf numFmtId="3" fontId="8" fillId="2" borderId="9" xfId="0" applyNumberFormat="1" applyFont="1" applyFill="1" applyBorder="1" applyAlignment="1" applyProtection="1">
      <alignment shrinkToFit="1"/>
      <protection hidden="1"/>
    </xf>
    <xf numFmtId="3" fontId="0" fillId="0" borderId="10" xfId="0" applyNumberFormat="1" applyBorder="1" applyAlignment="1" applyProtection="1">
      <alignment shrinkToFit="1"/>
      <protection hidden="1"/>
    </xf>
    <xf numFmtId="3" fontId="7" fillId="2" borderId="20" xfId="0" applyNumberFormat="1" applyFont="1" applyFill="1" applyBorder="1" applyAlignment="1" applyProtection="1">
      <alignment horizontal="center"/>
      <protection hidden="1"/>
    </xf>
    <xf numFmtId="3" fontId="19" fillId="0" borderId="27" xfId="0" applyNumberFormat="1" applyFont="1" applyBorder="1" applyAlignment="1" applyProtection="1">
      <alignment horizontal="center"/>
      <protection hidden="1"/>
    </xf>
    <xf numFmtId="3" fontId="19" fillId="0" borderId="21" xfId="0" applyNumberFormat="1" applyFont="1" applyBorder="1" applyAlignment="1" applyProtection="1">
      <alignment horizontal="center"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3" fontId="0" fillId="0" borderId="21" xfId="0" applyNumberFormat="1" applyBorder="1" applyAlignment="1" applyProtection="1">
      <alignment horizontal="center"/>
      <protection hidden="1"/>
    </xf>
    <xf numFmtId="3" fontId="17" fillId="2" borderId="15" xfId="0" applyNumberFormat="1" applyFont="1" applyFill="1" applyBorder="1" applyAlignment="1" applyProtection="1">
      <alignment horizontal="center"/>
      <protection hidden="1"/>
    </xf>
    <xf numFmtId="3" fontId="7" fillId="2" borderId="9" xfId="0" applyNumberFormat="1" applyFont="1" applyFill="1" applyBorder="1" applyAlignment="1" applyProtection="1">
      <alignment horizontal="center"/>
      <protection hidden="1"/>
    </xf>
    <xf numFmtId="3" fontId="7" fillId="2" borderId="10" xfId="0" applyNumberFormat="1" applyFont="1" applyFill="1" applyBorder="1" applyAlignment="1" applyProtection="1">
      <alignment horizontal="center"/>
      <protection hidden="1"/>
    </xf>
    <xf numFmtId="3" fontId="7" fillId="2" borderId="20" xfId="0" applyNumberFormat="1" applyFont="1" applyFill="1" applyBorder="1" applyAlignment="1" applyProtection="1">
      <alignment/>
      <protection hidden="1"/>
    </xf>
    <xf numFmtId="3" fontId="7" fillId="2" borderId="21" xfId="0" applyNumberFormat="1" applyFont="1" applyFill="1" applyBorder="1" applyAlignment="1" applyProtection="1">
      <alignment/>
      <protection hidden="1"/>
    </xf>
    <xf numFmtId="3" fontId="14" fillId="2" borderId="28" xfId="0" applyNumberFormat="1" applyFont="1" applyFill="1" applyBorder="1" applyAlignment="1" applyProtection="1">
      <alignment horizontal="center"/>
      <protection hidden="1"/>
    </xf>
    <xf numFmtId="3" fontId="14" fillId="2" borderId="5" xfId="0" applyNumberFormat="1" applyFont="1" applyFill="1" applyBorder="1" applyAlignment="1" applyProtection="1">
      <alignment horizontal="center"/>
      <protection hidden="1"/>
    </xf>
    <xf numFmtId="3" fontId="14" fillId="2" borderId="29" xfId="0" applyNumberFormat="1" applyFont="1" applyFill="1" applyBorder="1" applyAlignment="1" applyProtection="1">
      <alignment horizontal="center"/>
      <protection hidden="1"/>
    </xf>
    <xf numFmtId="3" fontId="14" fillId="2" borderId="20" xfId="0" applyNumberFormat="1" applyFont="1" applyFill="1" applyBorder="1" applyAlignment="1" applyProtection="1">
      <alignment horizontal="center"/>
      <protection hidden="1"/>
    </xf>
    <xf numFmtId="3" fontId="14" fillId="2" borderId="27" xfId="0" applyNumberFormat="1" applyFont="1" applyFill="1" applyBorder="1" applyAlignment="1" applyProtection="1">
      <alignment horizontal="center"/>
      <protection hidden="1"/>
    </xf>
    <xf numFmtId="3" fontId="14" fillId="2" borderId="21" xfId="0" applyNumberFormat="1" applyFont="1" applyFill="1" applyBorder="1" applyAlignment="1" applyProtection="1">
      <alignment horizontal="center"/>
      <protection hidden="1"/>
    </xf>
    <xf numFmtId="3" fontId="19" fillId="0" borderId="27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14" fillId="3" borderId="4" xfId="0" applyNumberFormat="1" applyFont="1" applyFill="1" applyBorder="1" applyAlignment="1" applyProtection="1">
      <alignment horizontal="center"/>
      <protection/>
    </xf>
    <xf numFmtId="3" fontId="0" fillId="0" borderId="5" xfId="0" applyNumberFormat="1" applyFont="1" applyBorder="1" applyAlignment="1">
      <alignment horizontal="center"/>
    </xf>
    <xf numFmtId="3" fontId="0" fillId="0" borderId="10" xfId="0" applyNumberForma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32.00390625" style="1" customWidth="1"/>
    <col min="3" max="3" width="7.28125" style="1" customWidth="1"/>
    <col min="4" max="4" width="7.8515625" style="1" customWidth="1"/>
    <col min="5" max="5" width="9.28125" style="1" customWidth="1"/>
    <col min="6" max="6" width="8.57421875" style="1" customWidth="1"/>
    <col min="7" max="7" width="7.421875" style="1" customWidth="1"/>
    <col min="8" max="8" width="7.00390625" style="1" customWidth="1"/>
    <col min="9" max="9" width="7.140625" style="1" customWidth="1"/>
    <col min="10" max="10" width="8.57421875" style="1" customWidth="1"/>
    <col min="11" max="11" width="8.140625" style="1" customWidth="1"/>
    <col min="12" max="16384" width="9.140625" style="1" customWidth="1"/>
  </cols>
  <sheetData>
    <row r="1" spans="1:11" ht="13.5" thickBot="1">
      <c r="A1" s="92" t="s">
        <v>34</v>
      </c>
      <c r="B1" s="93"/>
      <c r="C1" s="94"/>
      <c r="D1" s="95"/>
      <c r="E1" s="93"/>
      <c r="F1" s="93"/>
      <c r="G1" s="93"/>
      <c r="H1" s="93"/>
      <c r="I1" s="93"/>
      <c r="J1" s="93"/>
      <c r="K1" s="96">
        <v>2</v>
      </c>
    </row>
    <row r="2" spans="1:11" ht="13.5" thickBot="1">
      <c r="A2" s="130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3.5" thickBot="1">
      <c r="A3" s="135" t="s">
        <v>38</v>
      </c>
      <c r="B3" s="136"/>
      <c r="C3" s="136"/>
      <c r="D3" s="136"/>
      <c r="E3" s="137"/>
      <c r="F3" s="138" t="s">
        <v>60</v>
      </c>
      <c r="G3" s="139"/>
      <c r="H3" s="139"/>
      <c r="I3" s="139"/>
      <c r="J3" s="97"/>
      <c r="K3" s="98"/>
    </row>
    <row r="4" spans="1:11" ht="13.5" thickBot="1">
      <c r="A4" s="135" t="s">
        <v>26</v>
      </c>
      <c r="B4" s="136"/>
      <c r="C4" s="136"/>
      <c r="D4" s="136"/>
      <c r="E4" s="137"/>
      <c r="F4" s="140" t="s">
        <v>47</v>
      </c>
      <c r="G4" s="141"/>
      <c r="H4" s="141"/>
      <c r="I4" s="142"/>
      <c r="J4" s="99" t="s">
        <v>54</v>
      </c>
      <c r="K4" s="100" t="s">
        <v>61</v>
      </c>
    </row>
    <row r="5" spans="1:11" ht="13.5" thickBot="1">
      <c r="A5" s="14"/>
      <c r="B5" s="15" t="s">
        <v>23</v>
      </c>
      <c r="C5" s="16"/>
      <c r="D5" s="16"/>
      <c r="E5" s="16"/>
      <c r="F5" s="17"/>
      <c r="G5" s="17"/>
      <c r="H5" s="101">
        <v>250000</v>
      </c>
      <c r="I5" s="14">
        <f>(H5)</f>
        <v>250000</v>
      </c>
      <c r="J5" s="102">
        <v>10000</v>
      </c>
      <c r="K5" s="103" t="s">
        <v>27</v>
      </c>
    </row>
    <row r="6" spans="1:11" ht="13.5" thickBot="1">
      <c r="A6" s="20" t="s">
        <v>0</v>
      </c>
      <c r="B6" s="21" t="s">
        <v>52</v>
      </c>
      <c r="C6" s="22"/>
      <c r="D6" s="22"/>
      <c r="E6" s="22"/>
      <c r="F6" s="22"/>
      <c r="G6" s="14">
        <v>9600</v>
      </c>
      <c r="H6" s="104">
        <v>0</v>
      </c>
      <c r="I6" s="14">
        <f>MIN(G6:H6)</f>
        <v>0</v>
      </c>
      <c r="J6" s="14"/>
      <c r="K6" s="105" t="s">
        <v>28</v>
      </c>
    </row>
    <row r="7" spans="1:11" ht="13.5" thickBot="1">
      <c r="A7" s="20" t="s">
        <v>0</v>
      </c>
      <c r="B7" s="21" t="s">
        <v>62</v>
      </c>
      <c r="C7" s="17"/>
      <c r="D7" s="17"/>
      <c r="E7" s="22"/>
      <c r="F7" s="22"/>
      <c r="G7" s="22"/>
      <c r="H7" s="25"/>
      <c r="I7" s="26"/>
      <c r="J7" s="26"/>
      <c r="K7" s="27"/>
    </row>
    <row r="8" spans="1:12" ht="13.5" thickBot="1">
      <c r="A8" s="26"/>
      <c r="B8" s="28" t="s">
        <v>30</v>
      </c>
      <c r="C8" s="22"/>
      <c r="D8" s="22"/>
      <c r="E8" s="22"/>
      <c r="F8" s="25"/>
      <c r="G8" s="106">
        <v>0</v>
      </c>
      <c r="H8" s="29"/>
      <c r="I8" s="26"/>
      <c r="J8" s="26"/>
      <c r="K8" s="27"/>
      <c r="L8" s="2"/>
    </row>
    <row r="9" spans="1:11" ht="13.5" thickBot="1">
      <c r="A9" s="26"/>
      <c r="B9" s="28" t="s">
        <v>1</v>
      </c>
      <c r="C9" s="22"/>
      <c r="D9" s="22"/>
      <c r="E9" s="22"/>
      <c r="F9" s="25"/>
      <c r="G9" s="106">
        <v>0</v>
      </c>
      <c r="H9" s="14"/>
      <c r="I9" s="26"/>
      <c r="J9" s="26"/>
      <c r="K9" s="30"/>
    </row>
    <row r="10" spans="1:11" ht="13.5" thickBot="1">
      <c r="A10" s="31"/>
      <c r="B10" s="32" t="s">
        <v>2</v>
      </c>
      <c r="C10" s="33"/>
      <c r="D10" s="33"/>
      <c r="E10" s="33"/>
      <c r="F10" s="34"/>
      <c r="G10" s="106">
        <v>0</v>
      </c>
      <c r="H10" s="14"/>
      <c r="I10" s="14">
        <f>MIN(G8:G10)</f>
        <v>0</v>
      </c>
      <c r="J10" s="14"/>
      <c r="K10" s="35"/>
    </row>
    <row r="11" spans="1:11" ht="13.5" thickBot="1">
      <c r="A11" s="20" t="s">
        <v>0</v>
      </c>
      <c r="B11" s="36" t="s">
        <v>31</v>
      </c>
      <c r="C11" s="22"/>
      <c r="D11" s="22"/>
      <c r="E11" s="22"/>
      <c r="F11" s="22"/>
      <c r="G11" s="22"/>
      <c r="H11" s="104">
        <v>0</v>
      </c>
      <c r="I11" s="14">
        <f>(H11)</f>
        <v>0</v>
      </c>
      <c r="J11" s="14"/>
      <c r="K11" s="35"/>
    </row>
    <row r="12" spans="1:11" ht="13.5" thickBot="1">
      <c r="A12" s="14"/>
      <c r="B12" s="36" t="s">
        <v>3</v>
      </c>
      <c r="C12" s="17"/>
      <c r="D12" s="17"/>
      <c r="E12" s="17"/>
      <c r="F12" s="22"/>
      <c r="G12" s="22"/>
      <c r="H12" s="25"/>
      <c r="I12" s="26"/>
      <c r="J12" s="26"/>
      <c r="K12" s="35"/>
    </row>
    <row r="13" spans="1:11" ht="13.5" thickBot="1">
      <c r="A13" s="20" t="s">
        <v>5</v>
      </c>
      <c r="B13" s="17" t="s">
        <v>4</v>
      </c>
      <c r="C13" s="22"/>
      <c r="D13" s="22"/>
      <c r="E13" s="22"/>
      <c r="F13" s="22"/>
      <c r="G13" s="104">
        <v>0</v>
      </c>
      <c r="H13" s="25"/>
      <c r="I13" s="26"/>
      <c r="J13" s="26"/>
      <c r="K13" s="35"/>
    </row>
    <row r="14" spans="1:11" ht="13.5" thickBot="1">
      <c r="A14" s="14"/>
      <c r="B14" s="21" t="s">
        <v>49</v>
      </c>
      <c r="C14" s="17"/>
      <c r="D14" s="17">
        <v>150000</v>
      </c>
      <c r="E14" s="104">
        <v>0</v>
      </c>
      <c r="F14" s="37">
        <f>MIN(D14:E14)</f>
        <v>0</v>
      </c>
      <c r="G14" s="14">
        <f>(G13-F14)</f>
        <v>0</v>
      </c>
      <c r="H14" s="25"/>
      <c r="I14" s="14">
        <f>(G14)</f>
        <v>0</v>
      </c>
      <c r="J14" s="14"/>
      <c r="K14" s="35"/>
    </row>
    <row r="15" spans="1:11" ht="13.5" thickBot="1">
      <c r="A15" s="20" t="s">
        <v>5</v>
      </c>
      <c r="B15" s="36" t="s">
        <v>6</v>
      </c>
      <c r="C15" s="17"/>
      <c r="D15" s="17"/>
      <c r="E15" s="22"/>
      <c r="F15" s="22"/>
      <c r="G15" s="104">
        <v>0</v>
      </c>
      <c r="H15" s="22"/>
      <c r="I15" s="14">
        <f>(G15)</f>
        <v>0</v>
      </c>
      <c r="J15" s="14"/>
      <c r="K15" s="35"/>
    </row>
    <row r="16" spans="1:11" ht="13.5" thickBot="1">
      <c r="A16" s="14"/>
      <c r="B16" s="36" t="s">
        <v>7</v>
      </c>
      <c r="C16" s="17"/>
      <c r="D16" s="17"/>
      <c r="E16" s="22"/>
      <c r="F16" s="22"/>
      <c r="G16" s="22"/>
      <c r="H16" s="22"/>
      <c r="I16" s="38">
        <f>(H5-I6-I10-I11+I14+I15)</f>
        <v>250000</v>
      </c>
      <c r="J16" s="14"/>
      <c r="K16" s="35"/>
    </row>
    <row r="17" spans="1:11" ht="13.5" thickBot="1">
      <c r="A17" s="39" t="s">
        <v>0</v>
      </c>
      <c r="B17" s="36" t="s">
        <v>8</v>
      </c>
      <c r="C17" s="17"/>
      <c r="D17" s="17"/>
      <c r="E17" s="17"/>
      <c r="F17" s="25"/>
      <c r="G17" s="40"/>
      <c r="H17" s="40"/>
      <c r="I17" s="26"/>
      <c r="J17" s="26"/>
      <c r="K17" s="35"/>
    </row>
    <row r="18" spans="1:11" ht="13.5" thickBot="1">
      <c r="A18" s="56"/>
      <c r="B18" s="17" t="s">
        <v>9</v>
      </c>
      <c r="C18" s="22"/>
      <c r="D18" s="22"/>
      <c r="E18" s="25"/>
      <c r="F18" s="107">
        <v>0</v>
      </c>
      <c r="G18" s="40"/>
      <c r="H18" s="40"/>
      <c r="I18" s="26"/>
      <c r="J18" s="26"/>
      <c r="K18" s="35"/>
    </row>
    <row r="19" spans="1:13" ht="13.5" thickBot="1">
      <c r="A19" s="56"/>
      <c r="B19" s="17" t="s">
        <v>10</v>
      </c>
      <c r="C19" s="22"/>
      <c r="D19" s="22"/>
      <c r="E19" s="25"/>
      <c r="F19" s="108">
        <v>0</v>
      </c>
      <c r="G19" s="40"/>
      <c r="H19" s="40"/>
      <c r="I19" s="26"/>
      <c r="J19" s="26"/>
      <c r="K19" s="35"/>
      <c r="M19" s="2"/>
    </row>
    <row r="20" spans="1:11" ht="13.5" thickBot="1">
      <c r="A20" s="56"/>
      <c r="B20" s="42" t="s">
        <v>11</v>
      </c>
      <c r="C20" s="43"/>
      <c r="D20" s="43"/>
      <c r="E20" s="44"/>
      <c r="F20" s="108">
        <v>0</v>
      </c>
      <c r="G20" s="40"/>
      <c r="H20" s="40"/>
      <c r="I20" s="26"/>
      <c r="J20" s="26"/>
      <c r="K20" s="35"/>
    </row>
    <row r="21" spans="1:11" ht="13.5" thickBot="1">
      <c r="A21" s="56"/>
      <c r="B21" s="17" t="s">
        <v>12</v>
      </c>
      <c r="C21" s="22"/>
      <c r="D21" s="22"/>
      <c r="E21" s="22"/>
      <c r="F21" s="109">
        <v>0</v>
      </c>
      <c r="G21" s="40"/>
      <c r="H21" s="40"/>
      <c r="I21" s="26"/>
      <c r="J21" s="26"/>
      <c r="K21" s="35"/>
    </row>
    <row r="22" spans="1:11" ht="13.5" thickBot="1">
      <c r="A22" s="56"/>
      <c r="B22" s="17" t="s">
        <v>13</v>
      </c>
      <c r="C22" s="22"/>
      <c r="D22" s="22"/>
      <c r="E22" s="25"/>
      <c r="F22" s="108">
        <v>0</v>
      </c>
      <c r="G22" s="40"/>
      <c r="H22" s="40"/>
      <c r="I22" s="26"/>
      <c r="J22" s="26"/>
      <c r="K22" s="35"/>
    </row>
    <row r="23" spans="1:11" ht="13.5" thickBot="1">
      <c r="A23" s="56"/>
      <c r="B23" s="17" t="s">
        <v>14</v>
      </c>
      <c r="C23" s="22"/>
      <c r="D23" s="22"/>
      <c r="E23" s="25"/>
      <c r="F23" s="108">
        <v>0</v>
      </c>
      <c r="G23" s="40"/>
      <c r="H23" s="40"/>
      <c r="I23" s="26"/>
      <c r="J23" s="26"/>
      <c r="K23" s="35"/>
    </row>
    <row r="24" spans="1:11" ht="13.5" thickBot="1">
      <c r="A24" s="56"/>
      <c r="B24" s="110" t="s">
        <v>15</v>
      </c>
      <c r="C24" s="22"/>
      <c r="D24" s="22"/>
      <c r="E24" s="25"/>
      <c r="F24" s="108">
        <v>0</v>
      </c>
      <c r="G24" s="40"/>
      <c r="H24" s="40"/>
      <c r="I24" s="26"/>
      <c r="J24" s="26"/>
      <c r="K24" s="35"/>
    </row>
    <row r="25" spans="1:11" ht="13.5" thickBot="1">
      <c r="A25" s="56"/>
      <c r="B25" s="111"/>
      <c r="C25" s="22"/>
      <c r="D25" s="22"/>
      <c r="E25" s="25"/>
      <c r="F25" s="108">
        <v>0</v>
      </c>
      <c r="G25" s="40"/>
      <c r="H25" s="40"/>
      <c r="I25" s="26"/>
      <c r="J25" s="26"/>
      <c r="K25" s="35"/>
    </row>
    <row r="26" spans="1:11" ht="13.5" thickBot="1">
      <c r="A26" s="56"/>
      <c r="B26" s="111"/>
      <c r="C26" s="22"/>
      <c r="D26" s="22"/>
      <c r="E26" s="25"/>
      <c r="F26" s="108">
        <v>0</v>
      </c>
      <c r="G26" s="40"/>
      <c r="H26" s="40"/>
      <c r="I26" s="26"/>
      <c r="J26" s="26"/>
      <c r="K26" s="35"/>
    </row>
    <row r="27" spans="1:11" ht="13.5" thickBot="1">
      <c r="A27" s="56"/>
      <c r="B27" s="111"/>
      <c r="C27" s="22"/>
      <c r="D27" s="22"/>
      <c r="E27" s="25"/>
      <c r="F27" s="108">
        <v>0</v>
      </c>
      <c r="G27" s="40"/>
      <c r="H27" s="40"/>
      <c r="I27" s="26"/>
      <c r="J27" s="26"/>
      <c r="K27" s="35"/>
    </row>
    <row r="28" spans="1:11" ht="13.5" thickBot="1">
      <c r="A28" s="56"/>
      <c r="B28" s="112" t="s">
        <v>57</v>
      </c>
      <c r="C28" s="101">
        <v>0</v>
      </c>
      <c r="D28" s="22"/>
      <c r="E28" s="47" t="s">
        <v>56</v>
      </c>
      <c r="F28" s="35">
        <f>SUM(F18:F27)</f>
        <v>0</v>
      </c>
      <c r="G28" s="40"/>
      <c r="H28" s="40"/>
      <c r="I28" s="26"/>
      <c r="J28" s="26"/>
      <c r="K28" s="35"/>
    </row>
    <row r="29" spans="1:11" ht="13.5" thickBot="1">
      <c r="A29" s="56"/>
      <c r="B29" s="133" t="s">
        <v>21</v>
      </c>
      <c r="C29" s="133"/>
      <c r="D29" s="40"/>
      <c r="E29" s="40"/>
      <c r="F29" s="29">
        <v>100000</v>
      </c>
      <c r="G29" s="29"/>
      <c r="H29" s="29">
        <f>MIN(F28:F29)</f>
        <v>0</v>
      </c>
      <c r="I29" s="26"/>
      <c r="J29" s="26"/>
      <c r="K29" s="35"/>
    </row>
    <row r="30" spans="1:11" ht="13.5" thickBot="1">
      <c r="A30" s="48" t="s">
        <v>0</v>
      </c>
      <c r="B30" s="36" t="s">
        <v>16</v>
      </c>
      <c r="C30" s="17"/>
      <c r="D30" s="17"/>
      <c r="E30" s="17"/>
      <c r="F30" s="22"/>
      <c r="G30" s="22"/>
      <c r="H30" s="25"/>
      <c r="I30" s="26"/>
      <c r="J30" s="26"/>
      <c r="K30" s="35"/>
    </row>
    <row r="31" spans="1:11" ht="13.5" thickBot="1">
      <c r="A31" s="14"/>
      <c r="B31" s="49" t="s">
        <v>32</v>
      </c>
      <c r="C31" s="43"/>
      <c r="D31" s="43"/>
      <c r="E31" s="43"/>
      <c r="F31" s="113">
        <f>IF(K1=3,20000,0)</f>
        <v>0</v>
      </c>
      <c r="G31" s="14">
        <v>0</v>
      </c>
      <c r="H31" s="14">
        <f>MIN(F31:G31)</f>
        <v>0</v>
      </c>
      <c r="I31" s="26"/>
      <c r="J31" s="26"/>
      <c r="K31" s="35"/>
    </row>
    <row r="32" spans="1:11" ht="13.5" thickBot="1">
      <c r="A32" s="14"/>
      <c r="B32" s="50" t="s">
        <v>17</v>
      </c>
      <c r="C32" s="33"/>
      <c r="D32" s="33"/>
      <c r="E32" s="33"/>
      <c r="F32" s="114">
        <f>IF(K1&lt;3,15000,0)</f>
        <v>15000</v>
      </c>
      <c r="G32" s="33">
        <v>0</v>
      </c>
      <c r="H32" s="14">
        <f>MIN(F32:G32)</f>
        <v>0</v>
      </c>
      <c r="I32" s="26"/>
      <c r="J32" s="26"/>
      <c r="K32" s="35"/>
    </row>
    <row r="33" spans="1:11" ht="13.5" thickBot="1">
      <c r="A33" s="20" t="s">
        <v>0</v>
      </c>
      <c r="B33" s="36" t="s">
        <v>18</v>
      </c>
      <c r="C33" s="17"/>
      <c r="D33" s="17"/>
      <c r="E33" s="22"/>
      <c r="F33" s="22"/>
      <c r="G33" s="104">
        <v>0</v>
      </c>
      <c r="H33" s="25">
        <f>(G33)</f>
        <v>0</v>
      </c>
      <c r="I33" s="26"/>
      <c r="J33" s="26"/>
      <c r="K33" s="35"/>
    </row>
    <row r="34" spans="1:11" ht="13.5" thickBot="1">
      <c r="A34" s="20" t="s">
        <v>0</v>
      </c>
      <c r="B34" s="36" t="s">
        <v>19</v>
      </c>
      <c r="C34" s="17"/>
      <c r="D34" s="17"/>
      <c r="E34" s="22"/>
      <c r="F34" s="22"/>
      <c r="G34" s="14"/>
      <c r="H34" s="14"/>
      <c r="I34" s="26"/>
      <c r="J34" s="26"/>
      <c r="K34" s="35"/>
    </row>
    <row r="35" spans="1:11" ht="13.5" thickBot="1">
      <c r="A35" s="38">
        <v>1</v>
      </c>
      <c r="B35" s="22">
        <v>1</v>
      </c>
      <c r="C35" s="28" t="s">
        <v>58</v>
      </c>
      <c r="D35" s="51"/>
      <c r="E35" s="22"/>
      <c r="F35" s="104">
        <v>0</v>
      </c>
      <c r="G35" s="22"/>
      <c r="H35" s="14">
        <f>(F35)</f>
        <v>0</v>
      </c>
      <c r="I35" s="26"/>
      <c r="J35" s="26"/>
      <c r="K35" s="35"/>
    </row>
    <row r="36" spans="1:11" ht="13.5" thickBot="1">
      <c r="A36" s="38">
        <v>0.5</v>
      </c>
      <c r="B36" s="22">
        <v>0.5</v>
      </c>
      <c r="C36" s="28" t="s">
        <v>59</v>
      </c>
      <c r="D36" s="51"/>
      <c r="E36" s="22"/>
      <c r="F36" s="104">
        <v>0</v>
      </c>
      <c r="G36" s="22"/>
      <c r="H36" s="14">
        <f>(50%*F36)</f>
        <v>0</v>
      </c>
      <c r="I36" s="26"/>
      <c r="J36" s="26"/>
      <c r="K36" s="35"/>
    </row>
    <row r="37" spans="1:11" ht="13.5" thickBot="1">
      <c r="A37" s="20" t="s">
        <v>0</v>
      </c>
      <c r="B37" s="115" t="s">
        <v>46</v>
      </c>
      <c r="C37" s="42"/>
      <c r="D37" s="42"/>
      <c r="E37" s="43"/>
      <c r="F37" s="113">
        <v>0</v>
      </c>
      <c r="G37" s="14"/>
      <c r="H37" s="14">
        <f>(F37)</f>
        <v>0</v>
      </c>
      <c r="I37" s="26"/>
      <c r="J37" s="26"/>
      <c r="K37" s="35"/>
    </row>
    <row r="38" spans="1:11" ht="13.5" thickBot="1">
      <c r="A38" s="29"/>
      <c r="B38" s="143" t="s">
        <v>63</v>
      </c>
      <c r="C38" s="144"/>
      <c r="D38" s="144"/>
      <c r="E38" s="144"/>
      <c r="F38" s="144"/>
      <c r="G38" s="144"/>
      <c r="H38" s="145"/>
      <c r="I38" s="26"/>
      <c r="J38" s="26"/>
      <c r="K38" s="35"/>
    </row>
    <row r="39" spans="1:11" ht="13.5" thickBot="1">
      <c r="A39" s="38" t="s">
        <v>0</v>
      </c>
      <c r="B39" s="50" t="s">
        <v>64</v>
      </c>
      <c r="C39" s="33"/>
      <c r="D39" s="33"/>
      <c r="E39" s="33"/>
      <c r="F39" s="114">
        <v>0</v>
      </c>
      <c r="G39" s="33"/>
      <c r="H39" s="14">
        <f>(F39)</f>
        <v>0</v>
      </c>
      <c r="I39" s="26"/>
      <c r="J39" s="26"/>
      <c r="K39" s="35"/>
    </row>
    <row r="40" spans="1:12" ht="13.5" thickBot="1">
      <c r="A40" s="52"/>
      <c r="B40" s="134" t="s">
        <v>20</v>
      </c>
      <c r="C40" s="134"/>
      <c r="D40" s="134"/>
      <c r="E40" s="134"/>
      <c r="F40" s="134"/>
      <c r="G40" s="134"/>
      <c r="H40" s="53"/>
      <c r="I40" s="54">
        <f>ROUND(I16-SUM(H29:H39),-1)</f>
        <v>250000</v>
      </c>
      <c r="J40" s="116"/>
      <c r="K40" s="117" t="s">
        <v>29</v>
      </c>
      <c r="L40" s="3"/>
    </row>
    <row r="41" spans="1:11" ht="13.5" thickTop="1">
      <c r="A41" s="56"/>
      <c r="B41" s="146" t="s">
        <v>65</v>
      </c>
      <c r="C41" s="147"/>
      <c r="D41" s="147"/>
      <c r="E41" s="147"/>
      <c r="F41" s="147"/>
      <c r="G41" s="148"/>
      <c r="H41" s="41"/>
      <c r="I41" s="57"/>
      <c r="J41" s="41"/>
      <c r="K41" s="35"/>
    </row>
    <row r="42" spans="1:11" ht="12.75">
      <c r="A42" s="56"/>
      <c r="B42" s="58" t="s">
        <v>22</v>
      </c>
      <c r="C42" s="71">
        <f>IF(K1&gt;2,0,I40)</f>
        <v>250000</v>
      </c>
      <c r="D42" s="59">
        <f>IF(K1=3,I40,C42)</f>
        <v>250000</v>
      </c>
      <c r="E42" s="61">
        <f>MAX(C42,D42)</f>
        <v>250000</v>
      </c>
      <c r="F42" s="58"/>
      <c r="G42" s="62"/>
      <c r="H42" s="41"/>
      <c r="I42" s="62"/>
      <c r="J42" s="59"/>
      <c r="K42" s="35"/>
    </row>
    <row r="43" spans="1:11" ht="12.75">
      <c r="A43" s="63" t="s">
        <v>24</v>
      </c>
      <c r="B43" s="64" t="s">
        <v>66</v>
      </c>
      <c r="C43" s="118">
        <f>IF(K1=2,145000,110000)</f>
        <v>145000</v>
      </c>
      <c r="D43" s="129">
        <v>0</v>
      </c>
      <c r="E43" s="59">
        <f>IF(K1&lt;2,110000,145000)</f>
        <v>145000</v>
      </c>
      <c r="F43" s="71">
        <f>IF(K1=3,0,E43)</f>
        <v>145000</v>
      </c>
      <c r="G43" s="62"/>
      <c r="H43" s="62"/>
      <c r="I43" s="62">
        <f>IF(K1&lt;3,F43*D43,0)</f>
        <v>0</v>
      </c>
      <c r="J43" s="70"/>
      <c r="K43" s="67" t="s">
        <v>24</v>
      </c>
    </row>
    <row r="44" spans="1:11" ht="12.75">
      <c r="A44" s="56"/>
      <c r="B44" s="64" t="s">
        <v>67</v>
      </c>
      <c r="C44" s="62">
        <f>IF(K1=1,40000,5000)</f>
        <v>5000</v>
      </c>
      <c r="D44" s="70">
        <v>0.1</v>
      </c>
      <c r="E44" s="59">
        <f>IF(K1&lt;2,C42-E43,C42-F43)</f>
        <v>105000</v>
      </c>
      <c r="F44" s="71">
        <f>IF(E44&gt;0,MIN(C44,E44),0)</f>
        <v>5000</v>
      </c>
      <c r="G44" s="62"/>
      <c r="H44" s="62"/>
      <c r="I44" s="62">
        <f>IF(K1&lt;3,F44*D44,0)</f>
        <v>500</v>
      </c>
      <c r="J44" s="62"/>
      <c r="K44" s="35"/>
    </row>
    <row r="45" spans="1:11" ht="12.75">
      <c r="A45" s="56"/>
      <c r="B45" s="64" t="s">
        <v>68</v>
      </c>
      <c r="C45" s="62">
        <v>100000</v>
      </c>
      <c r="D45" s="70">
        <v>0.2</v>
      </c>
      <c r="E45" s="119">
        <f>(C42-F43-F44)</f>
        <v>100000</v>
      </c>
      <c r="F45" s="71">
        <f>(H45)</f>
        <v>100000</v>
      </c>
      <c r="G45" s="70">
        <f>MIN(E45,100000)</f>
        <v>100000</v>
      </c>
      <c r="H45" s="70">
        <f>IF(G45&lt;0,0,G45)</f>
        <v>100000</v>
      </c>
      <c r="I45" s="62">
        <f>IF(K1&lt;3,F45*D45,0)</f>
        <v>20000</v>
      </c>
      <c r="J45" s="62"/>
      <c r="K45" s="35"/>
    </row>
    <row r="46" spans="1:13" ht="12.75">
      <c r="A46" s="56" t="s">
        <v>25</v>
      </c>
      <c r="B46" s="64" t="s">
        <v>69</v>
      </c>
      <c r="C46" s="62">
        <f>IF(I40&lt;250000,0,(C42-F43-F44-H45))</f>
        <v>0</v>
      </c>
      <c r="D46" s="70">
        <v>0.3</v>
      </c>
      <c r="E46" s="119">
        <f>IF(C46&lt;0,0,C46)</f>
        <v>0</v>
      </c>
      <c r="F46" s="71">
        <f>(E46)</f>
        <v>0</v>
      </c>
      <c r="G46" s="62"/>
      <c r="H46" s="62"/>
      <c r="I46" s="62">
        <f>IF(K1&lt;3,F46*D46,0)</f>
        <v>0</v>
      </c>
      <c r="J46" s="62"/>
      <c r="K46" s="35" t="s">
        <v>25</v>
      </c>
      <c r="L46" s="7" t="e">
        <f>IF(#REF!&lt;250000,0,#REF!-250000)</f>
        <v>#REF!</v>
      </c>
      <c r="M46" s="7" t="e">
        <f>IF(L46&gt;250000,L46-250000,L46)</f>
        <v>#REF!</v>
      </c>
    </row>
    <row r="47" spans="1:13" ht="12.75">
      <c r="A47" s="56"/>
      <c r="B47" s="146" t="s">
        <v>70</v>
      </c>
      <c r="C47" s="149"/>
      <c r="D47" s="149"/>
      <c r="E47" s="149"/>
      <c r="F47" s="149"/>
      <c r="G47" s="150"/>
      <c r="H47" s="62"/>
      <c r="I47" s="62"/>
      <c r="J47" s="62"/>
      <c r="K47" s="35"/>
      <c r="L47" s="7"/>
      <c r="M47" s="7"/>
    </row>
    <row r="48" spans="1:11" ht="12.75">
      <c r="A48" s="56"/>
      <c r="B48" s="71" t="s">
        <v>66</v>
      </c>
      <c r="C48" s="71">
        <f>IF(AND(K1=3,I40&gt;195000),195000,0)</f>
        <v>0</v>
      </c>
      <c r="D48" s="59">
        <v>0</v>
      </c>
      <c r="E48" s="120"/>
      <c r="F48" s="74"/>
      <c r="G48" s="75"/>
      <c r="H48" s="75"/>
      <c r="I48" s="62">
        <f>IF(K1=3,C48*D48,0)</f>
        <v>0</v>
      </c>
      <c r="J48" s="75"/>
      <c r="K48" s="35"/>
    </row>
    <row r="49" spans="1:14" ht="13.5" thickBot="1">
      <c r="A49" s="76"/>
      <c r="B49" s="71" t="s">
        <v>68</v>
      </c>
      <c r="C49" s="71">
        <f>IF(AND(K1=3,I40&gt;195000),I40-195000,0)</f>
        <v>0</v>
      </c>
      <c r="D49" s="60">
        <v>0.2</v>
      </c>
      <c r="E49" s="121"/>
      <c r="F49" s="78"/>
      <c r="G49" s="78"/>
      <c r="H49" s="78"/>
      <c r="I49" s="62">
        <f>IF(K1=3,C49*D49,0)</f>
        <v>0</v>
      </c>
      <c r="J49" s="78"/>
      <c r="K49" s="79"/>
      <c r="L49" s="11" t="e">
        <f>IF(#REF!&gt;195000,55000,M40-L48)</f>
        <v>#REF!</v>
      </c>
      <c r="M49" s="10" t="e">
        <f>IF(#REF!&gt;95000,#REF!-195000,0)</f>
        <v>#REF!</v>
      </c>
      <c r="N49" s="10" t="e">
        <f>IF(M49&lt;1,0,M49)</f>
        <v>#REF!</v>
      </c>
    </row>
    <row r="50" spans="1:14" ht="13.5" thickBot="1">
      <c r="A50" s="76"/>
      <c r="B50" s="72" t="s">
        <v>69</v>
      </c>
      <c r="C50" s="71">
        <f>IF(AND(K1=3,I40&gt;250000),I40-250000,0)</f>
        <v>0</v>
      </c>
      <c r="D50" s="127">
        <v>0.3</v>
      </c>
      <c r="E50" s="73"/>
      <c r="F50" s="78"/>
      <c r="G50" s="78"/>
      <c r="H50" s="78"/>
      <c r="I50" s="62">
        <f>IF(K1=3,C50*D50,0)</f>
        <v>0</v>
      </c>
      <c r="J50" s="78"/>
      <c r="K50" s="79"/>
      <c r="L50" s="12" t="e">
        <f>IF(#REF!&gt;250000,#REF!-250000,0)</f>
        <v>#REF!</v>
      </c>
      <c r="M50" s="10"/>
      <c r="N50" s="10"/>
    </row>
    <row r="51" spans="1:14" ht="12.75">
      <c r="A51" s="76"/>
      <c r="B51" s="80"/>
      <c r="C51" s="81"/>
      <c r="D51" s="81"/>
      <c r="E51" s="74"/>
      <c r="F51" s="74"/>
      <c r="G51" s="74"/>
      <c r="H51" s="74"/>
      <c r="I51" s="74"/>
      <c r="J51" s="74"/>
      <c r="K51" s="79"/>
      <c r="L51" s="8"/>
      <c r="M51" s="8"/>
      <c r="N51" s="8"/>
    </row>
    <row r="52" spans="1:14" ht="12.75">
      <c r="A52" s="82"/>
      <c r="B52" s="159" t="s">
        <v>37</v>
      </c>
      <c r="C52" s="160"/>
      <c r="D52" s="161"/>
      <c r="E52" s="83"/>
      <c r="F52" s="83">
        <f>IF(K1&lt;3,SUM(C43:C46),SUM(C48:C50))</f>
        <v>250000</v>
      </c>
      <c r="G52" s="83"/>
      <c r="H52" s="83"/>
      <c r="I52" s="71">
        <f>SUM(I43:I50)</f>
        <v>20500</v>
      </c>
      <c r="J52" s="122"/>
      <c r="K52" s="79"/>
      <c r="L52" s="8"/>
      <c r="M52" s="8"/>
      <c r="N52" s="8"/>
    </row>
    <row r="53" spans="1:14" ht="12.75">
      <c r="A53" s="76"/>
      <c r="B53" s="80"/>
      <c r="C53" s="80"/>
      <c r="D53" s="80"/>
      <c r="E53" s="80"/>
      <c r="F53" s="80"/>
      <c r="G53" s="80"/>
      <c r="H53" s="80"/>
      <c r="I53" s="71"/>
      <c r="J53" s="71"/>
      <c r="K53" s="79"/>
      <c r="L53" s="8"/>
      <c r="M53" s="8"/>
      <c r="N53" s="8"/>
    </row>
    <row r="54" spans="1:14" ht="12.75">
      <c r="A54" s="84" t="s">
        <v>33</v>
      </c>
      <c r="B54" s="154" t="s">
        <v>51</v>
      </c>
      <c r="C54" s="155"/>
      <c r="D54" s="59">
        <v>0.1</v>
      </c>
      <c r="E54" s="71"/>
      <c r="F54" s="71"/>
      <c r="G54" s="71"/>
      <c r="H54" s="71"/>
      <c r="I54" s="71">
        <f>IF(I5&gt;1000000,I52*D54,0)</f>
        <v>0</v>
      </c>
      <c r="J54" s="71"/>
      <c r="K54" s="79" t="s">
        <v>25</v>
      </c>
      <c r="L54" s="8"/>
      <c r="M54" s="9"/>
      <c r="N54" s="8"/>
    </row>
    <row r="55" spans="1:14" ht="12.75">
      <c r="A55" s="82"/>
      <c r="B55" s="71"/>
      <c r="C55" s="80"/>
      <c r="D55" s="80"/>
      <c r="E55" s="80"/>
      <c r="F55" s="80"/>
      <c r="G55" s="80"/>
      <c r="H55" s="80"/>
      <c r="I55" s="80"/>
      <c r="J55" s="80"/>
      <c r="K55" s="79"/>
      <c r="L55" s="8"/>
      <c r="M55" s="8"/>
      <c r="N55" s="8"/>
    </row>
    <row r="56" spans="1:14" ht="12.75">
      <c r="A56" s="82" t="s">
        <v>35</v>
      </c>
      <c r="B56" s="71" t="s">
        <v>53</v>
      </c>
      <c r="C56" s="71"/>
      <c r="D56" s="59">
        <v>0.03</v>
      </c>
      <c r="E56" s="71"/>
      <c r="F56" s="71"/>
      <c r="G56" s="71"/>
      <c r="H56" s="71"/>
      <c r="I56" s="71">
        <f>D56*(I52+I54)</f>
        <v>615</v>
      </c>
      <c r="J56" s="71"/>
      <c r="K56" s="79"/>
      <c r="L56" s="8"/>
      <c r="M56" s="8"/>
      <c r="N56" s="8"/>
    </row>
    <row r="57" spans="1:14" ht="13.5" thickBot="1">
      <c r="A57" s="85" t="s">
        <v>24</v>
      </c>
      <c r="B57" s="86"/>
      <c r="C57" s="86"/>
      <c r="D57" s="86"/>
      <c r="E57" s="86"/>
      <c r="F57" s="86"/>
      <c r="G57" s="86"/>
      <c r="H57" s="87"/>
      <c r="I57" s="88"/>
      <c r="J57" s="88"/>
      <c r="K57" s="89" t="s">
        <v>50</v>
      </c>
      <c r="L57" s="8"/>
      <c r="M57" s="8"/>
      <c r="N57" s="8"/>
    </row>
    <row r="58" spans="1:14" ht="19.5" thickBot="1">
      <c r="A58" s="90"/>
      <c r="B58" s="156" t="s">
        <v>36</v>
      </c>
      <c r="C58" s="157"/>
      <c r="D58" s="157"/>
      <c r="E58" s="157"/>
      <c r="F58" s="157"/>
      <c r="G58" s="157"/>
      <c r="H58" s="158"/>
      <c r="I58" s="91">
        <f>SUM(I52:I56)</f>
        <v>21115</v>
      </c>
      <c r="J58" s="123"/>
      <c r="K58" s="79"/>
      <c r="L58" s="8"/>
      <c r="M58" s="8"/>
      <c r="N58" s="8"/>
    </row>
    <row r="59" spans="1:14" ht="13.5" thickBot="1">
      <c r="A59" s="151" t="s">
        <v>55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3"/>
      <c r="L59" s="8"/>
      <c r="M59" s="8"/>
      <c r="N59" s="8"/>
    </row>
    <row r="60" spans="1:10" ht="12.75">
      <c r="A60" s="6"/>
      <c r="J60" s="6"/>
    </row>
    <row r="179" spans="2:9" ht="12.75">
      <c r="B179"/>
      <c r="C179"/>
      <c r="D179"/>
      <c r="E179" t="s">
        <v>43</v>
      </c>
      <c r="F179"/>
      <c r="G179"/>
      <c r="H179"/>
      <c r="I179" t="s">
        <v>45</v>
      </c>
    </row>
    <row r="180" spans="2:9" ht="12.75">
      <c r="B180">
        <v>100000</v>
      </c>
      <c r="C180" s="4">
        <v>0</v>
      </c>
      <c r="D180"/>
      <c r="E180" t="s">
        <v>44</v>
      </c>
      <c r="F180">
        <v>135000</v>
      </c>
      <c r="G180" s="4">
        <v>0</v>
      </c>
      <c r="H180" t="s">
        <v>44</v>
      </c>
      <c r="I180">
        <v>185000</v>
      </c>
    </row>
    <row r="181" spans="2:9" ht="12.75">
      <c r="B181">
        <v>50000</v>
      </c>
      <c r="C181" s="5">
        <v>0.1</v>
      </c>
      <c r="D181"/>
      <c r="E181" t="s">
        <v>41</v>
      </c>
      <c r="F181">
        <v>15000</v>
      </c>
      <c r="G181" s="5">
        <v>0.1</v>
      </c>
      <c r="H181" t="s">
        <v>41</v>
      </c>
      <c r="I181">
        <v>65000</v>
      </c>
    </row>
    <row r="182" spans="2:9" ht="12.75">
      <c r="B182">
        <v>100000</v>
      </c>
      <c r="C182" s="5">
        <v>0.2</v>
      </c>
      <c r="D182"/>
      <c r="E182" t="s">
        <v>41</v>
      </c>
      <c r="F182">
        <v>100000</v>
      </c>
      <c r="G182" s="5">
        <v>0.2</v>
      </c>
      <c r="H182" t="s">
        <v>42</v>
      </c>
      <c r="I182">
        <v>250000</v>
      </c>
    </row>
    <row r="183" spans="2:9" ht="12.75">
      <c r="B183">
        <v>250000</v>
      </c>
      <c r="C183" s="5">
        <v>0.3</v>
      </c>
      <c r="D183"/>
      <c r="E183" t="s">
        <v>42</v>
      </c>
      <c r="F183">
        <v>250000</v>
      </c>
      <c r="G183" s="5">
        <v>0.3</v>
      </c>
      <c r="H183"/>
      <c r="I183"/>
    </row>
    <row r="184" spans="1:10" ht="12.75">
      <c r="A184" t="s">
        <v>39</v>
      </c>
      <c r="B184" s="6"/>
      <c r="C184" s="6"/>
      <c r="D184" s="6"/>
      <c r="E184" s="6"/>
      <c r="F184" s="6"/>
      <c r="G184" s="6"/>
      <c r="H184" s="6"/>
      <c r="I184" s="6"/>
      <c r="J184"/>
    </row>
    <row r="185" spans="1:10" ht="12.75">
      <c r="A185" t="s">
        <v>40</v>
      </c>
      <c r="J185">
        <v>0</v>
      </c>
    </row>
    <row r="186" spans="1:10" ht="12.75">
      <c r="A186" t="s">
        <v>41</v>
      </c>
      <c r="J186" s="5">
        <v>0.2</v>
      </c>
    </row>
    <row r="187" spans="1:10" ht="12.75">
      <c r="A187" t="s">
        <v>41</v>
      </c>
      <c r="J187" s="5">
        <v>0.3</v>
      </c>
    </row>
    <row r="188" spans="1:10" ht="12.75">
      <c r="A188" t="s">
        <v>42</v>
      </c>
      <c r="J188"/>
    </row>
    <row r="189" spans="1:10" ht="12.75">
      <c r="A189" s="6"/>
      <c r="J189" s="6"/>
    </row>
  </sheetData>
  <sheetProtection sheet="1" objects="1" scenarios="1"/>
  <mergeCells count="14">
    <mergeCell ref="B41:G41"/>
    <mergeCell ref="B47:G47"/>
    <mergeCell ref="A59:K59"/>
    <mergeCell ref="B54:C54"/>
    <mergeCell ref="B58:H58"/>
    <mergeCell ref="B52:D52"/>
    <mergeCell ref="A2:K2"/>
    <mergeCell ref="B29:C29"/>
    <mergeCell ref="B40:G40"/>
    <mergeCell ref="A3:E3"/>
    <mergeCell ref="F3:I3"/>
    <mergeCell ref="A4:E4"/>
    <mergeCell ref="F4:I4"/>
    <mergeCell ref="B38:H38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6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1">
      <selection activeCell="D53" sqref="D53"/>
    </sheetView>
  </sheetViews>
  <sheetFormatPr defaultColWidth="9.140625" defaultRowHeight="12.75"/>
  <cols>
    <col min="1" max="1" width="5.140625" style="0" customWidth="1"/>
    <col min="2" max="2" width="29.421875" style="0" customWidth="1"/>
  </cols>
  <sheetData>
    <row r="1" spans="1:10" ht="13.5" thickBot="1">
      <c r="A1" s="167" t="s">
        <v>71</v>
      </c>
      <c r="B1" s="168"/>
      <c r="C1" s="168"/>
      <c r="D1" s="168"/>
      <c r="E1" s="168"/>
      <c r="F1" s="168"/>
      <c r="G1" s="168"/>
      <c r="H1" s="168"/>
      <c r="I1" s="168"/>
      <c r="J1" s="13">
        <f>Sheet1!K1</f>
        <v>2</v>
      </c>
    </row>
    <row r="2" spans="1:10" ht="13.5" thickBot="1">
      <c r="A2" s="14"/>
      <c r="B2" s="15" t="s">
        <v>23</v>
      </c>
      <c r="C2" s="16"/>
      <c r="D2" s="16"/>
      <c r="E2" s="16"/>
      <c r="F2" s="17"/>
      <c r="G2" s="17"/>
      <c r="H2" s="18">
        <f>Sheet1!H5+Sheet1!J5</f>
        <v>260000</v>
      </c>
      <c r="I2" s="14">
        <f>(H2)</f>
        <v>260000</v>
      </c>
      <c r="J2" s="19"/>
    </row>
    <row r="3" spans="1:10" ht="13.5" thickBot="1">
      <c r="A3" s="20" t="s">
        <v>0</v>
      </c>
      <c r="B3" s="21" t="s">
        <v>52</v>
      </c>
      <c r="C3" s="22"/>
      <c r="D3" s="22"/>
      <c r="E3" s="22"/>
      <c r="F3" s="22"/>
      <c r="G3" s="14">
        <v>9600</v>
      </c>
      <c r="H3" s="23">
        <f>Sheet1!H6</f>
        <v>0</v>
      </c>
      <c r="I3" s="14">
        <f>MIN(G3:H3)</f>
        <v>0</v>
      </c>
      <c r="J3" s="24"/>
    </row>
    <row r="4" spans="1:10" ht="13.5" thickBot="1">
      <c r="A4" s="20" t="s">
        <v>0</v>
      </c>
      <c r="B4" s="21" t="s">
        <v>62</v>
      </c>
      <c r="C4" s="17"/>
      <c r="D4" s="17"/>
      <c r="E4" s="22"/>
      <c r="F4" s="22"/>
      <c r="G4" s="22"/>
      <c r="H4" s="25"/>
      <c r="I4" s="26"/>
      <c r="J4" s="27"/>
    </row>
    <row r="5" spans="1:10" ht="13.5" thickBot="1">
      <c r="A5" s="26"/>
      <c r="B5" s="28" t="s">
        <v>30</v>
      </c>
      <c r="C5" s="22"/>
      <c r="D5" s="22"/>
      <c r="E5" s="22"/>
      <c r="F5" s="25"/>
      <c r="G5" s="23">
        <f>Sheet1!G8</f>
        <v>0</v>
      </c>
      <c r="H5" s="29"/>
      <c r="I5" s="26"/>
      <c r="J5" s="27"/>
    </row>
    <row r="6" spans="1:10" ht="13.5" thickBot="1">
      <c r="A6" s="26"/>
      <c r="B6" s="28" t="s">
        <v>1</v>
      </c>
      <c r="C6" s="22"/>
      <c r="D6" s="22"/>
      <c r="E6" s="22"/>
      <c r="F6" s="25"/>
      <c r="G6" s="23">
        <f>Sheet1!G9</f>
        <v>0</v>
      </c>
      <c r="H6" s="14"/>
      <c r="I6" s="26"/>
      <c r="J6" s="30"/>
    </row>
    <row r="7" spans="1:10" ht="13.5" thickBot="1">
      <c r="A7" s="31"/>
      <c r="B7" s="32" t="s">
        <v>2</v>
      </c>
      <c r="C7" s="33"/>
      <c r="D7" s="33"/>
      <c r="E7" s="33"/>
      <c r="F7" s="34"/>
      <c r="G7" s="23">
        <f>Sheet1!G10</f>
        <v>0</v>
      </c>
      <c r="H7" s="14"/>
      <c r="I7" s="14">
        <f>MIN(G5:G7)</f>
        <v>0</v>
      </c>
      <c r="J7" s="35"/>
    </row>
    <row r="8" spans="1:10" ht="13.5" thickBot="1">
      <c r="A8" s="20" t="s">
        <v>0</v>
      </c>
      <c r="B8" s="36" t="s">
        <v>31</v>
      </c>
      <c r="C8" s="22"/>
      <c r="D8" s="22"/>
      <c r="E8" s="22"/>
      <c r="F8" s="22"/>
      <c r="G8" s="22"/>
      <c r="H8" s="23">
        <f>Sheet1!H11</f>
        <v>0</v>
      </c>
      <c r="I8" s="14">
        <f>(H8)</f>
        <v>0</v>
      </c>
      <c r="J8" s="35"/>
    </row>
    <row r="9" spans="1:10" ht="13.5" thickBot="1">
      <c r="A9" s="14"/>
      <c r="B9" s="36" t="s">
        <v>3</v>
      </c>
      <c r="C9" s="17"/>
      <c r="D9" s="17"/>
      <c r="E9" s="17"/>
      <c r="F9" s="22"/>
      <c r="G9" s="22"/>
      <c r="H9" s="25"/>
      <c r="I9" s="26"/>
      <c r="J9" s="35"/>
    </row>
    <row r="10" spans="1:10" ht="13.5" thickBot="1">
      <c r="A10" s="20" t="s">
        <v>5</v>
      </c>
      <c r="B10" s="17" t="s">
        <v>4</v>
      </c>
      <c r="C10" s="22"/>
      <c r="D10" s="22"/>
      <c r="E10" s="22"/>
      <c r="F10" s="22"/>
      <c r="G10" s="23">
        <f>Sheet1!G13</f>
        <v>0</v>
      </c>
      <c r="H10" s="25"/>
      <c r="I10" s="26"/>
      <c r="J10" s="35"/>
    </row>
    <row r="11" spans="1:10" ht="13.5" thickBot="1">
      <c r="A11" s="14"/>
      <c r="B11" s="21" t="s">
        <v>49</v>
      </c>
      <c r="C11" s="17"/>
      <c r="D11" s="17">
        <v>150000</v>
      </c>
      <c r="E11" s="23">
        <f>Sheet1!E14</f>
        <v>0</v>
      </c>
      <c r="F11" s="37">
        <f>MIN(D11:E11)</f>
        <v>0</v>
      </c>
      <c r="G11" s="23">
        <f>Sheet1!G14</f>
        <v>0</v>
      </c>
      <c r="H11" s="25"/>
      <c r="I11" s="14">
        <f>(G11)</f>
        <v>0</v>
      </c>
      <c r="J11" s="35"/>
    </row>
    <row r="12" spans="1:10" ht="13.5" thickBot="1">
      <c r="A12" s="20" t="s">
        <v>5</v>
      </c>
      <c r="B12" s="36" t="s">
        <v>6</v>
      </c>
      <c r="C12" s="17"/>
      <c r="D12" s="17"/>
      <c r="E12" s="22"/>
      <c r="F12" s="22"/>
      <c r="G12" s="23">
        <f>Sheet1!G15</f>
        <v>0</v>
      </c>
      <c r="H12" s="22"/>
      <c r="I12" s="14">
        <f>(G12)</f>
        <v>0</v>
      </c>
      <c r="J12" s="35"/>
    </row>
    <row r="13" spans="1:10" ht="13.5" thickBot="1">
      <c r="A13" s="14"/>
      <c r="B13" s="36" t="s">
        <v>7</v>
      </c>
      <c r="C13" s="17"/>
      <c r="D13" s="17"/>
      <c r="E13" s="22"/>
      <c r="F13" s="22"/>
      <c r="G13" s="14"/>
      <c r="H13" s="22"/>
      <c r="I13" s="38">
        <f>(H2-I3-I7-I8+I11+I12)</f>
        <v>260000</v>
      </c>
      <c r="J13" s="35"/>
    </row>
    <row r="14" spans="1:10" ht="13.5" thickBot="1">
      <c r="A14" s="39" t="s">
        <v>0</v>
      </c>
      <c r="B14" s="36" t="s">
        <v>8</v>
      </c>
      <c r="C14" s="17"/>
      <c r="D14" s="17"/>
      <c r="E14" s="17"/>
      <c r="F14" s="25"/>
      <c r="G14" s="40"/>
      <c r="H14" s="40"/>
      <c r="I14" s="26"/>
      <c r="J14" s="35"/>
    </row>
    <row r="15" spans="1:10" ht="13.5" thickBot="1">
      <c r="A15" s="41"/>
      <c r="B15" s="17" t="s">
        <v>9</v>
      </c>
      <c r="C15" s="22"/>
      <c r="D15" s="22"/>
      <c r="E15" s="25"/>
      <c r="F15" s="23">
        <f>Sheet1!F18+Sheet1!C28</f>
        <v>0</v>
      </c>
      <c r="G15" s="40"/>
      <c r="H15" s="40"/>
      <c r="I15" s="26"/>
      <c r="J15" s="35"/>
    </row>
    <row r="16" spans="1:10" ht="13.5" thickBot="1">
      <c r="A16" s="41"/>
      <c r="B16" s="17" t="s">
        <v>10</v>
      </c>
      <c r="C16" s="22"/>
      <c r="D16" s="22"/>
      <c r="E16" s="25"/>
      <c r="F16" s="23">
        <f>Sheet1!F19</f>
        <v>0</v>
      </c>
      <c r="G16" s="40"/>
      <c r="H16" s="40"/>
      <c r="I16" s="26"/>
      <c r="J16" s="35"/>
    </row>
    <row r="17" spans="1:10" ht="13.5" thickBot="1">
      <c r="A17" s="41"/>
      <c r="B17" s="42" t="s">
        <v>11</v>
      </c>
      <c r="C17" s="43"/>
      <c r="D17" s="43"/>
      <c r="E17" s="44"/>
      <c r="F17" s="23">
        <f>Sheet1!F20</f>
        <v>0</v>
      </c>
      <c r="G17" s="40"/>
      <c r="H17" s="40"/>
      <c r="I17" s="26"/>
      <c r="J17" s="35"/>
    </row>
    <row r="18" spans="1:10" ht="13.5" thickBot="1">
      <c r="A18" s="41"/>
      <c r="B18" s="17" t="s">
        <v>12</v>
      </c>
      <c r="C18" s="22"/>
      <c r="D18" s="22"/>
      <c r="E18" s="22"/>
      <c r="F18" s="23">
        <f>Sheet1!F21</f>
        <v>0</v>
      </c>
      <c r="G18" s="40"/>
      <c r="H18" s="40"/>
      <c r="I18" s="26"/>
      <c r="J18" s="35"/>
    </row>
    <row r="19" spans="1:10" ht="13.5" thickBot="1">
      <c r="A19" s="41"/>
      <c r="B19" s="17" t="s">
        <v>13</v>
      </c>
      <c r="C19" s="22"/>
      <c r="D19" s="22"/>
      <c r="E19" s="25"/>
      <c r="F19" s="23">
        <f>Sheet1!F22</f>
        <v>0</v>
      </c>
      <c r="G19" s="40"/>
      <c r="H19" s="40"/>
      <c r="I19" s="26"/>
      <c r="J19" s="35"/>
    </row>
    <row r="20" spans="1:10" ht="13.5" thickBot="1">
      <c r="A20" s="41"/>
      <c r="B20" s="17" t="s">
        <v>14</v>
      </c>
      <c r="C20" s="22"/>
      <c r="D20" s="22"/>
      <c r="E20" s="25"/>
      <c r="F20" s="23">
        <f>Sheet1!F23</f>
        <v>0</v>
      </c>
      <c r="G20" s="40"/>
      <c r="H20" s="40"/>
      <c r="I20" s="26"/>
      <c r="J20" s="35"/>
    </row>
    <row r="21" spans="1:10" ht="13.5" thickBot="1">
      <c r="A21" s="41"/>
      <c r="B21" s="17" t="s">
        <v>15</v>
      </c>
      <c r="C21" s="22"/>
      <c r="D21" s="22"/>
      <c r="E21" s="25"/>
      <c r="F21" s="23">
        <f>Sheet1!F24</f>
        <v>0</v>
      </c>
      <c r="G21" s="40"/>
      <c r="H21" s="40"/>
      <c r="I21" s="26"/>
      <c r="J21" s="35"/>
    </row>
    <row r="22" spans="1:10" ht="13.5" thickBot="1">
      <c r="A22" s="41"/>
      <c r="B22" s="22"/>
      <c r="C22" s="22"/>
      <c r="D22" s="22"/>
      <c r="E22" s="25"/>
      <c r="F22" s="23">
        <f>Sheet1!F25</f>
        <v>0</v>
      </c>
      <c r="G22" s="40"/>
      <c r="H22" s="40"/>
      <c r="I22" s="26"/>
      <c r="J22" s="35"/>
    </row>
    <row r="23" spans="1:10" ht="13.5" thickBot="1">
      <c r="A23" s="41"/>
      <c r="B23" s="22"/>
      <c r="C23" s="22"/>
      <c r="D23" s="22"/>
      <c r="E23" s="25"/>
      <c r="F23" s="23">
        <f>Sheet1!F26</f>
        <v>0</v>
      </c>
      <c r="G23" s="40"/>
      <c r="H23" s="40"/>
      <c r="I23" s="26"/>
      <c r="J23" s="35"/>
    </row>
    <row r="24" spans="1:10" ht="13.5" thickBot="1">
      <c r="A24" s="41"/>
      <c r="B24" s="22"/>
      <c r="C24" s="22"/>
      <c r="D24" s="22"/>
      <c r="E24" s="25"/>
      <c r="F24" s="23">
        <f>Sheet1!F27</f>
        <v>0</v>
      </c>
      <c r="G24" s="40"/>
      <c r="H24" s="40"/>
      <c r="I24" s="26"/>
      <c r="J24" s="35"/>
    </row>
    <row r="25" spans="1:10" ht="13.5" thickBot="1">
      <c r="A25" s="41"/>
      <c r="B25" s="45"/>
      <c r="C25" s="46"/>
      <c r="D25" s="22"/>
      <c r="E25" s="47" t="s">
        <v>56</v>
      </c>
      <c r="F25" s="14">
        <f>SUM(F15:F24)</f>
        <v>0</v>
      </c>
      <c r="G25" s="40"/>
      <c r="H25" s="40"/>
      <c r="I25" s="26"/>
      <c r="J25" s="35"/>
    </row>
    <row r="26" spans="1:10" ht="13.5" thickBot="1">
      <c r="A26" s="41"/>
      <c r="B26" s="133" t="s">
        <v>21</v>
      </c>
      <c r="C26" s="133"/>
      <c r="D26" s="40"/>
      <c r="E26" s="40"/>
      <c r="F26" s="29">
        <v>100000</v>
      </c>
      <c r="G26" s="29"/>
      <c r="H26" s="29">
        <f>MIN(F25:F26)</f>
        <v>0</v>
      </c>
      <c r="I26" s="26"/>
      <c r="J26" s="35"/>
    </row>
    <row r="27" spans="1:10" ht="13.5" thickBot="1">
      <c r="A27" s="48" t="s">
        <v>0</v>
      </c>
      <c r="B27" s="36" t="s">
        <v>16</v>
      </c>
      <c r="C27" s="17"/>
      <c r="D27" s="17"/>
      <c r="E27" s="17"/>
      <c r="F27" s="22"/>
      <c r="G27" s="22"/>
      <c r="H27" s="25"/>
      <c r="I27" s="26"/>
      <c r="J27" s="35"/>
    </row>
    <row r="28" spans="1:10" ht="13.5" thickBot="1">
      <c r="A28" s="14"/>
      <c r="B28" s="49" t="s">
        <v>32</v>
      </c>
      <c r="C28" s="43"/>
      <c r="D28" s="43"/>
      <c r="E28" s="43"/>
      <c r="F28" s="14">
        <f>Sheet1!F31</f>
        <v>0</v>
      </c>
      <c r="G28" s="23">
        <v>0</v>
      </c>
      <c r="H28" s="44">
        <f>MIN(F28:G28)</f>
        <v>0</v>
      </c>
      <c r="I28" s="26"/>
      <c r="J28" s="35"/>
    </row>
    <row r="29" spans="1:10" ht="13.5" thickBot="1">
      <c r="A29" s="14"/>
      <c r="B29" s="50" t="s">
        <v>17</v>
      </c>
      <c r="C29" s="33"/>
      <c r="D29" s="33"/>
      <c r="E29" s="33"/>
      <c r="F29" s="14">
        <f>Sheet1!F32</f>
        <v>15000</v>
      </c>
      <c r="G29" s="23">
        <v>0</v>
      </c>
      <c r="H29" s="34">
        <f>MIN(F29:G29)</f>
        <v>0</v>
      </c>
      <c r="I29" s="26"/>
      <c r="J29" s="35"/>
    </row>
    <row r="30" spans="1:10" ht="13.5" thickBot="1">
      <c r="A30" s="20" t="s">
        <v>0</v>
      </c>
      <c r="B30" s="36" t="s">
        <v>18</v>
      </c>
      <c r="C30" s="17"/>
      <c r="D30" s="17"/>
      <c r="E30" s="22"/>
      <c r="F30" s="22"/>
      <c r="G30" s="23">
        <f>Sheet1!G33</f>
        <v>0</v>
      </c>
      <c r="H30" s="25">
        <f>(G30)</f>
        <v>0</v>
      </c>
      <c r="I30" s="26"/>
      <c r="J30" s="35"/>
    </row>
    <row r="31" spans="1:10" ht="13.5" thickBot="1">
      <c r="A31" s="20" t="s">
        <v>0</v>
      </c>
      <c r="B31" s="36" t="s">
        <v>19</v>
      </c>
      <c r="C31" s="17"/>
      <c r="D31" s="17"/>
      <c r="E31" s="22"/>
      <c r="F31" s="22"/>
      <c r="G31" s="22"/>
      <c r="H31" s="25"/>
      <c r="I31" s="26"/>
      <c r="J31" s="35"/>
    </row>
    <row r="32" spans="1:10" ht="13.5" thickBot="1">
      <c r="A32" s="38">
        <v>1</v>
      </c>
      <c r="B32" s="22">
        <v>1</v>
      </c>
      <c r="C32" s="28" t="s">
        <v>58</v>
      </c>
      <c r="D32" s="51"/>
      <c r="E32" s="22"/>
      <c r="F32" s="23">
        <f>Sheet1!F35</f>
        <v>0</v>
      </c>
      <c r="G32" s="22"/>
      <c r="H32" s="25">
        <f>(F32)</f>
        <v>0</v>
      </c>
      <c r="I32" s="26"/>
      <c r="J32" s="35"/>
    </row>
    <row r="33" spans="1:10" ht="13.5" thickBot="1">
      <c r="A33" s="38">
        <v>0.5</v>
      </c>
      <c r="B33" s="22">
        <v>0.5</v>
      </c>
      <c r="C33" s="28" t="s">
        <v>59</v>
      </c>
      <c r="D33" s="51"/>
      <c r="E33" s="22"/>
      <c r="F33" s="23">
        <f>Sheet1!F36</f>
        <v>0</v>
      </c>
      <c r="G33" s="22"/>
      <c r="H33" s="25">
        <f>(50%*F33)</f>
        <v>0</v>
      </c>
      <c r="I33" s="26"/>
      <c r="J33" s="35"/>
    </row>
    <row r="34" spans="1:10" ht="13.5" thickBot="1">
      <c r="A34" s="20" t="s">
        <v>0</v>
      </c>
      <c r="B34" s="21" t="s">
        <v>46</v>
      </c>
      <c r="C34" s="17"/>
      <c r="D34" s="17"/>
      <c r="E34" s="25"/>
      <c r="F34" s="23">
        <f>Sheet1!F37</f>
        <v>0</v>
      </c>
      <c r="G34" s="14"/>
      <c r="H34" s="14">
        <f>(F34)</f>
        <v>0</v>
      </c>
      <c r="I34" s="26"/>
      <c r="J34" s="35"/>
    </row>
    <row r="35" spans="1:10" ht="13.5" thickBot="1">
      <c r="A35" s="29"/>
      <c r="B35" s="143" t="s">
        <v>63</v>
      </c>
      <c r="C35" s="144"/>
      <c r="D35" s="144"/>
      <c r="E35" s="144"/>
      <c r="F35" s="144"/>
      <c r="G35" s="144"/>
      <c r="H35" s="169"/>
      <c r="I35" s="26"/>
      <c r="J35" s="35"/>
    </row>
    <row r="36" spans="1:10" ht="13.5" thickBot="1">
      <c r="A36" s="38" t="s">
        <v>0</v>
      </c>
      <c r="B36" s="50" t="s">
        <v>64</v>
      </c>
      <c r="C36" s="33"/>
      <c r="D36" s="33"/>
      <c r="E36" s="33"/>
      <c r="F36" s="23">
        <f>Sheet1!F39</f>
        <v>0</v>
      </c>
      <c r="G36" s="33"/>
      <c r="H36" s="34">
        <f>(F36)</f>
        <v>0</v>
      </c>
      <c r="I36" s="26"/>
      <c r="J36" s="35"/>
    </row>
    <row r="37" spans="1:10" ht="13.5" thickBot="1">
      <c r="A37" s="52"/>
      <c r="B37" s="134" t="s">
        <v>20</v>
      </c>
      <c r="C37" s="134"/>
      <c r="D37" s="134"/>
      <c r="E37" s="134"/>
      <c r="F37" s="134"/>
      <c r="G37" s="134"/>
      <c r="H37" s="53"/>
      <c r="I37" s="54">
        <f>ROUND(I13-SUM(H26:H36),-1)</f>
        <v>260000</v>
      </c>
      <c r="J37" s="55"/>
    </row>
    <row r="38" spans="1:10" ht="13.5" thickTop="1">
      <c r="A38" s="56"/>
      <c r="B38" s="146" t="s">
        <v>65</v>
      </c>
      <c r="C38" s="162"/>
      <c r="D38" s="162"/>
      <c r="E38" s="162"/>
      <c r="F38" s="162"/>
      <c r="G38" s="163"/>
      <c r="H38" s="41"/>
      <c r="I38" s="57"/>
      <c r="J38" s="35"/>
    </row>
    <row r="39" spans="1:10" ht="13.5" thickBot="1">
      <c r="A39" s="56"/>
      <c r="B39" s="58" t="s">
        <v>22</v>
      </c>
      <c r="C39" s="59">
        <f>IF(J1&gt;2,0,I37)</f>
        <v>260000</v>
      </c>
      <c r="D39" s="60">
        <f>IF(J1=3,I37,C39)</f>
        <v>260000</v>
      </c>
      <c r="E39" s="61">
        <f>MAX(C39,D39)</f>
        <v>260000</v>
      </c>
      <c r="F39" s="58"/>
      <c r="G39" s="62"/>
      <c r="H39" s="41"/>
      <c r="I39" s="62"/>
      <c r="J39" s="35"/>
    </row>
    <row r="40" spans="1:10" ht="13.5" thickBot="1">
      <c r="A40" s="63" t="s">
        <v>24</v>
      </c>
      <c r="B40" s="64" t="s">
        <v>66</v>
      </c>
      <c r="C40" s="65">
        <f>IF(J1=2,145000,110000)</f>
        <v>145000</v>
      </c>
      <c r="D40" s="124">
        <v>0</v>
      </c>
      <c r="E40" s="66">
        <f>IF(J1&lt;2,110000,145000)</f>
        <v>145000</v>
      </c>
      <c r="F40" s="59">
        <f>IF(J1=3,0,E40)</f>
        <v>145000</v>
      </c>
      <c r="G40" s="62"/>
      <c r="H40" s="62"/>
      <c r="I40" s="62">
        <f>IF(J1&lt;3,F40*D40,0)</f>
        <v>0</v>
      </c>
      <c r="J40" s="67" t="s">
        <v>24</v>
      </c>
    </row>
    <row r="41" spans="1:10" ht="13.5" thickBot="1">
      <c r="A41" s="56"/>
      <c r="B41" s="64" t="s">
        <v>67</v>
      </c>
      <c r="C41" s="68">
        <f>IF(J1=1,40000,5000)</f>
        <v>5000</v>
      </c>
      <c r="D41" s="125">
        <v>0.1</v>
      </c>
      <c r="E41" s="66">
        <f>IF(J1&lt;2,C39-E40,C39-F40)</f>
        <v>115000</v>
      </c>
      <c r="F41" s="59">
        <f>IF(E41&gt;0,MIN(C41,E41),0)</f>
        <v>5000</v>
      </c>
      <c r="G41" s="62"/>
      <c r="H41" s="62"/>
      <c r="I41" s="62">
        <f>IF(J1&lt;3,F41*D41,0)</f>
        <v>500</v>
      </c>
      <c r="J41" s="35"/>
    </row>
    <row r="42" spans="1:10" ht="13.5" thickBot="1">
      <c r="A42" s="56"/>
      <c r="B42" s="64" t="s">
        <v>68</v>
      </c>
      <c r="C42" s="68">
        <v>100000</v>
      </c>
      <c r="D42" s="125">
        <v>0.2</v>
      </c>
      <c r="E42" s="69">
        <f>(C39-F40-F41)</f>
        <v>110000</v>
      </c>
      <c r="F42" s="59">
        <f>(H42)</f>
        <v>100000</v>
      </c>
      <c r="G42" s="70">
        <f>MIN(E42,100000)</f>
        <v>100000</v>
      </c>
      <c r="H42" s="70">
        <f>IF(G42&lt;0,0,G42)</f>
        <v>100000</v>
      </c>
      <c r="I42" s="62">
        <f>IF(J1&lt;3,F42*D42,0)</f>
        <v>20000</v>
      </c>
      <c r="J42" s="35"/>
    </row>
    <row r="43" spans="1:10" ht="13.5" thickBot="1">
      <c r="A43" s="56" t="s">
        <v>25</v>
      </c>
      <c r="B43" s="64" t="s">
        <v>69</v>
      </c>
      <c r="C43" s="68">
        <f>IF(I37&lt;250000,0,(C39-F40-F41-H42))</f>
        <v>10000</v>
      </c>
      <c r="D43" s="126">
        <v>0.3</v>
      </c>
      <c r="E43" s="69">
        <f>IF(C43&lt;0,0,C43)</f>
        <v>10000</v>
      </c>
      <c r="F43" s="59">
        <f>(E43)</f>
        <v>10000</v>
      </c>
      <c r="G43" s="62"/>
      <c r="H43" s="62"/>
      <c r="I43" s="62">
        <f>IF(J1&lt;3,F43*D43,0)</f>
        <v>3000</v>
      </c>
      <c r="J43" s="35" t="s">
        <v>25</v>
      </c>
    </row>
    <row r="44" spans="1:10" ht="13.5" thickBot="1">
      <c r="A44" s="56"/>
      <c r="B44" s="146" t="s">
        <v>70</v>
      </c>
      <c r="C44" s="164"/>
      <c r="D44" s="165"/>
      <c r="E44" s="164"/>
      <c r="F44" s="164"/>
      <c r="G44" s="166"/>
      <c r="H44" s="62"/>
      <c r="I44" s="62"/>
      <c r="J44" s="35"/>
    </row>
    <row r="45" spans="1:10" ht="13.5" thickBot="1">
      <c r="A45" s="56"/>
      <c r="B45" s="71" t="s">
        <v>66</v>
      </c>
      <c r="C45" s="72">
        <f>IF(AND(J1=3,I37&gt;195000),195000,0)</f>
        <v>0</v>
      </c>
      <c r="D45" s="127">
        <v>0</v>
      </c>
      <c r="E45" s="73"/>
      <c r="F45" s="74"/>
      <c r="G45" s="75"/>
      <c r="H45" s="75"/>
      <c r="I45" s="62">
        <f>IF(J1=3,C45*D45,0)</f>
        <v>0</v>
      </c>
      <c r="J45" s="35"/>
    </row>
    <row r="46" spans="1:10" ht="13.5" thickBot="1">
      <c r="A46" s="76"/>
      <c r="B46" s="71" t="s">
        <v>68</v>
      </c>
      <c r="C46" s="72">
        <f>IF(AND(J1=3,I37&gt;195000),I37-195000,0)</f>
        <v>0</v>
      </c>
      <c r="D46" s="127">
        <v>0.2</v>
      </c>
      <c r="E46" s="77"/>
      <c r="F46" s="78"/>
      <c r="G46" s="78"/>
      <c r="H46" s="78"/>
      <c r="I46" s="62">
        <f>IF(J1=3,C46*D46,0)</f>
        <v>0</v>
      </c>
      <c r="J46" s="79"/>
    </row>
    <row r="47" spans="1:10" ht="13.5" thickBot="1">
      <c r="A47" s="76"/>
      <c r="B47" s="72" t="s">
        <v>69</v>
      </c>
      <c r="C47" s="71">
        <f>IF(AND(J1=3,I37&gt;250000),I37-250000,0)</f>
        <v>0</v>
      </c>
      <c r="D47" s="128">
        <v>0.3</v>
      </c>
      <c r="E47" s="73"/>
      <c r="F47" s="78"/>
      <c r="G47" s="78"/>
      <c r="H47" s="78"/>
      <c r="I47" s="62">
        <f>IF(J1=3,C47*D47,0)</f>
        <v>0</v>
      </c>
      <c r="J47" s="79"/>
    </row>
    <row r="48" spans="1:10" ht="12.75">
      <c r="A48" s="76"/>
      <c r="B48" s="80"/>
      <c r="C48" s="81"/>
      <c r="D48" s="81"/>
      <c r="E48" s="74"/>
      <c r="F48" s="74"/>
      <c r="G48" s="74"/>
      <c r="H48" s="74"/>
      <c r="I48" s="78"/>
      <c r="J48" s="79"/>
    </row>
    <row r="49" spans="1:10" ht="12.75">
      <c r="A49" s="82"/>
      <c r="B49" s="159" t="s">
        <v>37</v>
      </c>
      <c r="C49" s="160"/>
      <c r="D49" s="161"/>
      <c r="E49" s="83">
        <f>IF(J1&lt;3,SUM(C40:C43),SUM(C45:C47))</f>
        <v>260000</v>
      </c>
      <c r="F49" s="83"/>
      <c r="G49" s="83"/>
      <c r="H49" s="83"/>
      <c r="I49" s="71">
        <f>SUM(I40:I47)</f>
        <v>23500</v>
      </c>
      <c r="J49" s="79"/>
    </row>
    <row r="50" spans="1:10" ht="12.75">
      <c r="A50" s="76"/>
      <c r="B50" s="80"/>
      <c r="C50" s="80"/>
      <c r="D50" s="80"/>
      <c r="E50" s="80"/>
      <c r="F50" s="80"/>
      <c r="G50" s="80"/>
      <c r="H50" s="80"/>
      <c r="I50" s="71"/>
      <c r="J50" s="79"/>
    </row>
    <row r="51" spans="1:10" ht="12.75">
      <c r="A51" s="84" t="s">
        <v>33</v>
      </c>
      <c r="B51" s="154" t="s">
        <v>51</v>
      </c>
      <c r="C51" s="155"/>
      <c r="D51" s="59">
        <v>0.1</v>
      </c>
      <c r="E51" s="71"/>
      <c r="F51" s="71"/>
      <c r="G51" s="71"/>
      <c r="H51" s="71"/>
      <c r="I51" s="71">
        <f>IF(I2&gt;1000000,I49*D51,0)</f>
        <v>0</v>
      </c>
      <c r="J51" s="79" t="s">
        <v>25</v>
      </c>
    </row>
    <row r="52" spans="1:10" ht="12.75">
      <c r="A52" s="82"/>
      <c r="B52" s="71"/>
      <c r="C52" s="80"/>
      <c r="D52" s="80"/>
      <c r="E52" s="80"/>
      <c r="F52" s="80"/>
      <c r="G52" s="80"/>
      <c r="H52" s="80"/>
      <c r="I52" s="80"/>
      <c r="J52" s="79"/>
    </row>
    <row r="53" spans="1:10" ht="12.75">
      <c r="A53" s="82" t="s">
        <v>35</v>
      </c>
      <c r="B53" s="71" t="s">
        <v>53</v>
      </c>
      <c r="C53" s="71"/>
      <c r="D53" s="59">
        <v>0.03</v>
      </c>
      <c r="E53" s="71"/>
      <c r="F53" s="71"/>
      <c r="G53" s="71"/>
      <c r="H53" s="71"/>
      <c r="I53" s="71">
        <f>D53*(I49+I51)</f>
        <v>705</v>
      </c>
      <c r="J53" s="79"/>
    </row>
    <row r="54" spans="1:10" ht="13.5" thickBot="1">
      <c r="A54" s="85" t="s">
        <v>24</v>
      </c>
      <c r="B54" s="86"/>
      <c r="C54" s="86"/>
      <c r="D54" s="86"/>
      <c r="E54" s="86"/>
      <c r="F54" s="86"/>
      <c r="G54" s="86"/>
      <c r="H54" s="87"/>
      <c r="I54" s="88"/>
      <c r="J54" s="89" t="s">
        <v>50</v>
      </c>
    </row>
    <row r="55" spans="1:10" ht="13.5" thickBot="1">
      <c r="A55" s="90"/>
      <c r="B55" s="156" t="s">
        <v>36</v>
      </c>
      <c r="C55" s="157"/>
      <c r="D55" s="157"/>
      <c r="E55" s="157"/>
      <c r="F55" s="157"/>
      <c r="G55" s="157"/>
      <c r="H55" s="158"/>
      <c r="I55" s="91">
        <f>SUM(I49:I53)</f>
        <v>24205</v>
      </c>
      <c r="J55" s="79"/>
    </row>
  </sheetData>
  <sheetProtection sheet="1" objects="1" scenarios="1"/>
  <mergeCells count="9">
    <mergeCell ref="A1:I1"/>
    <mergeCell ref="B26:C26"/>
    <mergeCell ref="B35:H35"/>
    <mergeCell ref="B37:G37"/>
    <mergeCell ref="B55:H55"/>
    <mergeCell ref="B38:G38"/>
    <mergeCell ref="B44:G44"/>
    <mergeCell ref="B49:D49"/>
    <mergeCell ref="B51:C51"/>
  </mergeCells>
  <dataValidations count="1">
    <dataValidation type="whole" operator="lessThanOrEqual" allowBlank="1" showInputMessage="1" showErrorMessage="1" promptTitle="TRANSPORT ALLOWANCE" prompt="dxx" errorTitle="TRANSPORT ALLOWANCE" error="ta can be only for Rs.9600/-" sqref="G3">
      <formula1>9600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H14" sqref="G13:H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2008-03-23T09:51:05Z</dcterms:created>
  <dcterms:modified xsi:type="dcterms:W3CDTF">2008-09-20T05:46:24Z</dcterms:modified>
  <cp:category/>
  <cp:version/>
  <cp:contentType/>
  <cp:contentStatus/>
</cp:coreProperties>
</file>